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7.8.10\Procon\cc-fiscalizacao-procon\PESQUISAS\2026\Cesta Básica\8. AGOSTO\"/>
    </mc:Choice>
  </mc:AlternateContent>
  <bookViews>
    <workbookView xWindow="0" yWindow="0" windowWidth="15345" windowHeight="4665" firstSheet="5" activeTab="10"/>
  </bookViews>
  <sheets>
    <sheet name="abril" sheetId="86" r:id="rId1"/>
    <sheet name="06.05.25" sheetId="89" r:id="rId2"/>
    <sheet name="Janeiro 2026" sheetId="94" r:id="rId3"/>
    <sheet name="fevereiro 2026" sheetId="96" r:id="rId4"/>
    <sheet name="março 2026" sheetId="97" r:id="rId5"/>
    <sheet name="março comparativo" sheetId="98" r:id="rId6"/>
    <sheet name="Abril 2026" sheetId="99" r:id="rId7"/>
    <sheet name="maio 2026" sheetId="100" r:id="rId8"/>
    <sheet name="junho 2026" sheetId="101" r:id="rId9"/>
    <sheet name="julho 2026" sheetId="103" r:id="rId10"/>
    <sheet name="agosto 2026" sheetId="104" r:id="rId11"/>
    <sheet name="Planilha1" sheetId="102" r:id="rId12"/>
  </sheets>
  <externalReferences>
    <externalReference r:id="rId13"/>
  </externalReferences>
  <definedNames>
    <definedName name="_xlnm.Print_Area" localSheetId="0">abril!$A$1:$AL$21</definedName>
    <definedName name="MÉDIA">abril!$N$58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9" i="104" l="1"/>
  <c r="L53" i="104"/>
  <c r="L52" i="104"/>
  <c r="L51" i="104"/>
  <c r="L50" i="104"/>
  <c r="L49" i="104"/>
  <c r="L48" i="104"/>
  <c r="L47" i="104"/>
  <c r="L46" i="104"/>
  <c r="L45" i="104"/>
  <c r="L44" i="104"/>
  <c r="L43" i="104"/>
  <c r="L42" i="104"/>
  <c r="L41" i="104"/>
  <c r="L40" i="104"/>
  <c r="L39" i="104"/>
  <c r="L38" i="104"/>
  <c r="L37" i="104"/>
  <c r="L36" i="104"/>
  <c r="L35" i="104"/>
  <c r="L34" i="104"/>
  <c r="H53" i="104" l="1"/>
  <c r="E53" i="104"/>
  <c r="H52" i="104"/>
  <c r="E52" i="104"/>
  <c r="H51" i="104"/>
  <c r="E51" i="104"/>
  <c r="H50" i="104"/>
  <c r="E50" i="104"/>
  <c r="H49" i="104"/>
  <c r="E49" i="104"/>
  <c r="H48" i="104"/>
  <c r="E48" i="104"/>
  <c r="H47" i="104"/>
  <c r="E47" i="104"/>
  <c r="H46" i="104"/>
  <c r="E46" i="104"/>
  <c r="H45" i="104"/>
  <c r="E45" i="104"/>
  <c r="H44" i="104"/>
  <c r="E44" i="104"/>
  <c r="H43" i="104"/>
  <c r="E43" i="104"/>
  <c r="H42" i="104"/>
  <c r="E42" i="104"/>
  <c r="H41" i="104"/>
  <c r="E41" i="104"/>
  <c r="H40" i="104"/>
  <c r="E40" i="104"/>
  <c r="H39" i="104"/>
  <c r="E39" i="104"/>
  <c r="H38" i="104"/>
  <c r="E38" i="104"/>
  <c r="H37" i="104"/>
  <c r="E37" i="104"/>
  <c r="H36" i="104"/>
  <c r="E36" i="104"/>
  <c r="H35" i="104"/>
  <c r="E35" i="104"/>
  <c r="H34" i="104"/>
  <c r="F54" i="104" s="1"/>
  <c r="C61" i="104" s="1"/>
  <c r="E34" i="104"/>
  <c r="W30" i="104"/>
  <c r="T30" i="104"/>
  <c r="Q30" i="104"/>
  <c r="N30" i="104"/>
  <c r="K30" i="104"/>
  <c r="H30" i="104"/>
  <c r="E30" i="104"/>
  <c r="W29" i="104"/>
  <c r="T29" i="104"/>
  <c r="Q29" i="104"/>
  <c r="N29" i="104"/>
  <c r="K29" i="104"/>
  <c r="H29" i="104"/>
  <c r="E29" i="104"/>
  <c r="W28" i="104"/>
  <c r="T28" i="104"/>
  <c r="Q28" i="104"/>
  <c r="N28" i="104"/>
  <c r="K28" i="104"/>
  <c r="H28" i="104"/>
  <c r="E28" i="104"/>
  <c r="W27" i="104"/>
  <c r="T27" i="104"/>
  <c r="Q27" i="104"/>
  <c r="N27" i="104"/>
  <c r="K27" i="104"/>
  <c r="H27" i="104"/>
  <c r="E27" i="104"/>
  <c r="W26" i="104"/>
  <c r="T26" i="104"/>
  <c r="Q26" i="104"/>
  <c r="N26" i="104"/>
  <c r="K26" i="104"/>
  <c r="H26" i="104"/>
  <c r="E26" i="104"/>
  <c r="W25" i="104"/>
  <c r="T25" i="104"/>
  <c r="Q25" i="104"/>
  <c r="N25" i="104"/>
  <c r="K25" i="104"/>
  <c r="H25" i="104"/>
  <c r="E25" i="104"/>
  <c r="W24" i="104"/>
  <c r="T24" i="104"/>
  <c r="Q24" i="104"/>
  <c r="N24" i="104"/>
  <c r="K24" i="104"/>
  <c r="H24" i="104"/>
  <c r="E24" i="104"/>
  <c r="W23" i="104"/>
  <c r="T23" i="104"/>
  <c r="Q23" i="104"/>
  <c r="N23" i="104"/>
  <c r="K23" i="104"/>
  <c r="H23" i="104"/>
  <c r="E23" i="104"/>
  <c r="W22" i="104"/>
  <c r="T22" i="104"/>
  <c r="Q22" i="104"/>
  <c r="N22" i="104"/>
  <c r="K22" i="104"/>
  <c r="H22" i="104"/>
  <c r="E22" i="104"/>
  <c r="W21" i="104"/>
  <c r="T21" i="104"/>
  <c r="Q21" i="104"/>
  <c r="N21" i="104"/>
  <c r="K21" i="104"/>
  <c r="H21" i="104"/>
  <c r="E21" i="104"/>
  <c r="W20" i="104"/>
  <c r="T20" i="104"/>
  <c r="Q20" i="104"/>
  <c r="N20" i="104"/>
  <c r="K20" i="104"/>
  <c r="H20" i="104"/>
  <c r="E20" i="104"/>
  <c r="W19" i="104"/>
  <c r="T19" i="104"/>
  <c r="Q19" i="104"/>
  <c r="N19" i="104"/>
  <c r="K19" i="104"/>
  <c r="H19" i="104"/>
  <c r="E19" i="104"/>
  <c r="W18" i="104"/>
  <c r="T18" i="104"/>
  <c r="Q18" i="104"/>
  <c r="N18" i="104"/>
  <c r="K18" i="104"/>
  <c r="H18" i="104"/>
  <c r="E18" i="104"/>
  <c r="W17" i="104"/>
  <c r="T17" i="104"/>
  <c r="Q17" i="104"/>
  <c r="N17" i="104"/>
  <c r="K17" i="104"/>
  <c r="H17" i="104"/>
  <c r="E17" i="104"/>
  <c r="W16" i="104"/>
  <c r="T16" i="104"/>
  <c r="Q16" i="104"/>
  <c r="N16" i="104"/>
  <c r="K16" i="104"/>
  <c r="H16" i="104"/>
  <c r="E16" i="104"/>
  <c r="W15" i="104"/>
  <c r="T15" i="104"/>
  <c r="Q15" i="104"/>
  <c r="N15" i="104"/>
  <c r="K15" i="104"/>
  <c r="H15" i="104"/>
  <c r="E15" i="104"/>
  <c r="W14" i="104"/>
  <c r="T14" i="104"/>
  <c r="Q14" i="104"/>
  <c r="N14" i="104"/>
  <c r="K14" i="104"/>
  <c r="H14" i="104"/>
  <c r="E14" i="104"/>
  <c r="W13" i="104"/>
  <c r="T13" i="104"/>
  <c r="Q13" i="104"/>
  <c r="N13" i="104"/>
  <c r="K13" i="104"/>
  <c r="H13" i="104"/>
  <c r="E13" i="104"/>
  <c r="W12" i="104"/>
  <c r="T12" i="104"/>
  <c r="Q12" i="104"/>
  <c r="N12" i="104"/>
  <c r="K12" i="104"/>
  <c r="H12" i="104"/>
  <c r="E12" i="104"/>
  <c r="W11" i="104"/>
  <c r="T11" i="104"/>
  <c r="Q11" i="104"/>
  <c r="N11" i="104"/>
  <c r="K11" i="104"/>
  <c r="H11" i="104"/>
  <c r="E11" i="104"/>
  <c r="U31" i="104" l="1"/>
  <c r="C66" i="104" s="1"/>
  <c r="C54" i="104"/>
  <c r="C64" i="104" s="1"/>
  <c r="L31" i="104"/>
  <c r="C67" i="104" s="1"/>
  <c r="C31" i="104"/>
  <c r="C63" i="104" s="1"/>
  <c r="I31" i="104"/>
  <c r="C65" i="104" s="1"/>
  <c r="R31" i="104"/>
  <c r="C59" i="104" s="1"/>
  <c r="F31" i="104"/>
  <c r="C62" i="104" s="1"/>
  <c r="O31" i="104"/>
  <c r="C60" i="104" s="1"/>
  <c r="H37" i="103"/>
  <c r="Z15" i="103"/>
  <c r="W15" i="103"/>
  <c r="T15" i="103"/>
  <c r="H30" i="103"/>
  <c r="I64" i="104" l="1"/>
  <c r="I63" i="104"/>
  <c r="I65" i="104"/>
  <c r="Z26" i="103"/>
  <c r="E53" i="103" l="1"/>
  <c r="E52" i="103"/>
  <c r="E51" i="103"/>
  <c r="E50" i="103"/>
  <c r="E49" i="103"/>
  <c r="E48" i="103"/>
  <c r="E47" i="103"/>
  <c r="E46" i="103"/>
  <c r="E45" i="103"/>
  <c r="E44" i="103"/>
  <c r="E43" i="103"/>
  <c r="E42" i="103"/>
  <c r="E41" i="103"/>
  <c r="E40" i="103"/>
  <c r="E39" i="103"/>
  <c r="E38" i="103"/>
  <c r="E37" i="103"/>
  <c r="E36" i="103"/>
  <c r="E35" i="103"/>
  <c r="E34" i="103"/>
  <c r="Z28" i="103"/>
  <c r="K28" i="103"/>
  <c r="K26" i="103"/>
  <c r="W28" i="103"/>
  <c r="W26" i="103"/>
  <c r="W11" i="103"/>
  <c r="W12" i="103"/>
  <c r="W13" i="103"/>
  <c r="W14" i="103"/>
  <c r="W16" i="103"/>
  <c r="W17" i="103"/>
  <c r="W18" i="103"/>
  <c r="W19" i="103"/>
  <c r="W20" i="103"/>
  <c r="W21" i="103"/>
  <c r="W22" i="103"/>
  <c r="W23" i="103"/>
  <c r="W24" i="103"/>
  <c r="W25" i="103"/>
  <c r="W27" i="103"/>
  <c r="W29" i="103"/>
  <c r="W30" i="103"/>
  <c r="L53" i="103"/>
  <c r="M53" i="104" s="1"/>
  <c r="H53" i="103"/>
  <c r="L52" i="103"/>
  <c r="M52" i="104" s="1"/>
  <c r="H52" i="103"/>
  <c r="L51" i="103"/>
  <c r="H51" i="103"/>
  <c r="L50" i="103"/>
  <c r="M50" i="104" s="1"/>
  <c r="H50" i="103"/>
  <c r="L49" i="103"/>
  <c r="M49" i="104" s="1"/>
  <c r="H49" i="103"/>
  <c r="L48" i="103"/>
  <c r="M48" i="104" s="1"/>
  <c r="H48" i="103"/>
  <c r="L47" i="103"/>
  <c r="H47" i="103"/>
  <c r="L46" i="103"/>
  <c r="M46" i="104" s="1"/>
  <c r="H46" i="103"/>
  <c r="L45" i="103"/>
  <c r="M45" i="104" s="1"/>
  <c r="H45" i="103"/>
  <c r="L44" i="103"/>
  <c r="M44" i="104" s="1"/>
  <c r="H44" i="103"/>
  <c r="L43" i="103"/>
  <c r="H43" i="103"/>
  <c r="L42" i="103"/>
  <c r="M42" i="104" s="1"/>
  <c r="H42" i="103"/>
  <c r="L41" i="103"/>
  <c r="M41" i="104" s="1"/>
  <c r="H41" i="103"/>
  <c r="L40" i="103"/>
  <c r="M40" i="104" s="1"/>
  <c r="H40" i="103"/>
  <c r="L39" i="103"/>
  <c r="H39" i="103"/>
  <c r="L38" i="103"/>
  <c r="M38" i="104" s="1"/>
  <c r="H38" i="103"/>
  <c r="L37" i="103"/>
  <c r="M37" i="104" s="1"/>
  <c r="L36" i="103"/>
  <c r="M36" i="104" s="1"/>
  <c r="H36" i="103"/>
  <c r="L35" i="103"/>
  <c r="H35" i="103"/>
  <c r="L34" i="103"/>
  <c r="M34" i="104" s="1"/>
  <c r="H34" i="103"/>
  <c r="Z30" i="103"/>
  <c r="T30" i="103"/>
  <c r="Q30" i="103"/>
  <c r="N30" i="103"/>
  <c r="K30" i="103"/>
  <c r="E30" i="103"/>
  <c r="Z29" i="103"/>
  <c r="T29" i="103"/>
  <c r="Q29" i="103"/>
  <c r="N29" i="103"/>
  <c r="K29" i="103"/>
  <c r="H29" i="103"/>
  <c r="E29" i="103"/>
  <c r="T28" i="103"/>
  <c r="Q28" i="103"/>
  <c r="N28" i="103"/>
  <c r="H28" i="103"/>
  <c r="E28" i="103"/>
  <c r="Z27" i="103"/>
  <c r="T27" i="103"/>
  <c r="Q27" i="103"/>
  <c r="N27" i="103"/>
  <c r="K27" i="103"/>
  <c r="H27" i="103"/>
  <c r="E27" i="103"/>
  <c r="T26" i="103"/>
  <c r="Q26" i="103"/>
  <c r="N26" i="103"/>
  <c r="H26" i="103"/>
  <c r="E26" i="103"/>
  <c r="Z25" i="103"/>
  <c r="T25" i="103"/>
  <c r="Q25" i="103"/>
  <c r="N25" i="103"/>
  <c r="K25" i="103"/>
  <c r="H25" i="103"/>
  <c r="E25" i="103"/>
  <c r="Z24" i="103"/>
  <c r="T24" i="103"/>
  <c r="Q24" i="103"/>
  <c r="N24" i="103"/>
  <c r="K24" i="103"/>
  <c r="H24" i="103"/>
  <c r="E24" i="103"/>
  <c r="Z23" i="103"/>
  <c r="T23" i="103"/>
  <c r="Q23" i="103"/>
  <c r="N23" i="103"/>
  <c r="K23" i="103"/>
  <c r="H23" i="103"/>
  <c r="E23" i="103"/>
  <c r="Z22" i="103"/>
  <c r="T22" i="103"/>
  <c r="Q22" i="103"/>
  <c r="N22" i="103"/>
  <c r="K22" i="103"/>
  <c r="H22" i="103"/>
  <c r="E22" i="103"/>
  <c r="Z21" i="103"/>
  <c r="T21" i="103"/>
  <c r="Q21" i="103"/>
  <c r="N21" i="103"/>
  <c r="K21" i="103"/>
  <c r="H21" i="103"/>
  <c r="E21" i="103"/>
  <c r="Z20" i="103"/>
  <c r="T20" i="103"/>
  <c r="Q20" i="103"/>
  <c r="N20" i="103"/>
  <c r="K20" i="103"/>
  <c r="H20" i="103"/>
  <c r="E20" i="103"/>
  <c r="Z19" i="103"/>
  <c r="T19" i="103"/>
  <c r="Q19" i="103"/>
  <c r="N19" i="103"/>
  <c r="K19" i="103"/>
  <c r="H19" i="103"/>
  <c r="E19" i="103"/>
  <c r="Z18" i="103"/>
  <c r="T18" i="103"/>
  <c r="Q18" i="103"/>
  <c r="N18" i="103"/>
  <c r="K18" i="103"/>
  <c r="H18" i="103"/>
  <c r="E18" i="103"/>
  <c r="Z17" i="103"/>
  <c r="T17" i="103"/>
  <c r="Q17" i="103"/>
  <c r="N17" i="103"/>
  <c r="K17" i="103"/>
  <c r="H17" i="103"/>
  <c r="E17" i="103"/>
  <c r="Z16" i="103"/>
  <c r="T16" i="103"/>
  <c r="Q16" i="103"/>
  <c r="N16" i="103"/>
  <c r="K16" i="103"/>
  <c r="H16" i="103"/>
  <c r="E16" i="103"/>
  <c r="Q15" i="103"/>
  <c r="N15" i="103"/>
  <c r="K15" i="103"/>
  <c r="H15" i="103"/>
  <c r="E15" i="103"/>
  <c r="Z14" i="103"/>
  <c r="T14" i="103"/>
  <c r="Q14" i="103"/>
  <c r="N14" i="103"/>
  <c r="K14" i="103"/>
  <c r="H14" i="103"/>
  <c r="E14" i="103"/>
  <c r="Z13" i="103"/>
  <c r="T13" i="103"/>
  <c r="Q13" i="103"/>
  <c r="N13" i="103"/>
  <c r="K13" i="103"/>
  <c r="H13" i="103"/>
  <c r="E13" i="103"/>
  <c r="Z12" i="103"/>
  <c r="T12" i="103"/>
  <c r="Q12" i="103"/>
  <c r="N12" i="103"/>
  <c r="K12" i="103"/>
  <c r="H12" i="103"/>
  <c r="E12" i="103"/>
  <c r="Z11" i="103"/>
  <c r="T11" i="103"/>
  <c r="Q11" i="103"/>
  <c r="N11" i="103"/>
  <c r="K11" i="103"/>
  <c r="H11" i="103"/>
  <c r="E11" i="103"/>
  <c r="O37" i="104" l="1"/>
  <c r="N37" i="104"/>
  <c r="P37" i="104"/>
  <c r="M43" i="104"/>
  <c r="O49" i="104"/>
  <c r="P49" i="104"/>
  <c r="N49" i="104"/>
  <c r="O40" i="104"/>
  <c r="N40" i="104"/>
  <c r="P40" i="104"/>
  <c r="O42" i="104"/>
  <c r="N42" i="104"/>
  <c r="P42" i="104"/>
  <c r="O44" i="104"/>
  <c r="N44" i="104"/>
  <c r="P44" i="104"/>
  <c r="O46" i="104"/>
  <c r="N46" i="104"/>
  <c r="P46" i="104"/>
  <c r="O48" i="104"/>
  <c r="N48" i="104"/>
  <c r="P48" i="104"/>
  <c r="O50" i="104"/>
  <c r="N50" i="104"/>
  <c r="P50" i="104"/>
  <c r="O52" i="104"/>
  <c r="N52" i="104"/>
  <c r="P52" i="104"/>
  <c r="M39" i="104"/>
  <c r="O45" i="104"/>
  <c r="N45" i="104"/>
  <c r="P45" i="104"/>
  <c r="M51" i="104"/>
  <c r="O38" i="104"/>
  <c r="N38" i="104"/>
  <c r="P38" i="104"/>
  <c r="N34" i="104"/>
  <c r="O34" i="104"/>
  <c r="P34" i="104"/>
  <c r="O36" i="104"/>
  <c r="N36" i="104"/>
  <c r="P36" i="104"/>
  <c r="O53" i="104"/>
  <c r="P53" i="104"/>
  <c r="N53" i="104"/>
  <c r="O41" i="104"/>
  <c r="P41" i="104"/>
  <c r="N41" i="104"/>
  <c r="M47" i="104"/>
  <c r="M35" i="104"/>
  <c r="F54" i="103"/>
  <c r="C61" i="103" s="1"/>
  <c r="C54" i="103"/>
  <c r="C64" i="103" s="1"/>
  <c r="R31" i="103"/>
  <c r="C66" i="103" s="1"/>
  <c r="X31" i="103"/>
  <c r="C67" i="103" s="1"/>
  <c r="U31" i="103"/>
  <c r="C59" i="103" s="1"/>
  <c r="O31" i="103"/>
  <c r="C60" i="103" s="1"/>
  <c r="L31" i="103"/>
  <c r="C68" i="103" s="1"/>
  <c r="I31" i="103"/>
  <c r="C65" i="103" s="1"/>
  <c r="F31" i="103"/>
  <c r="C62" i="103" s="1"/>
  <c r="N34" i="103"/>
  <c r="C31" i="103"/>
  <c r="C63" i="103" s="1"/>
  <c r="L34" i="101"/>
  <c r="M34" i="103" s="1"/>
  <c r="P34" i="103" s="1"/>
  <c r="O34" i="103" s="1"/>
  <c r="T26" i="101"/>
  <c r="T28" i="101"/>
  <c r="N28" i="101"/>
  <c r="N26" i="101"/>
  <c r="Q28" i="101"/>
  <c r="Q26" i="101"/>
  <c r="H29" i="101"/>
  <c r="H30" i="101"/>
  <c r="H28" i="101"/>
  <c r="H26" i="101"/>
  <c r="E28" i="101"/>
  <c r="E26" i="101"/>
  <c r="O51" i="104" l="1"/>
  <c r="P51" i="104"/>
  <c r="N51" i="104"/>
  <c r="O35" i="104"/>
  <c r="I76" i="104" s="1"/>
  <c r="N35" i="104"/>
  <c r="P35" i="104"/>
  <c r="O39" i="104"/>
  <c r="P39" i="104"/>
  <c r="N39" i="104"/>
  <c r="O47" i="104"/>
  <c r="P47" i="104"/>
  <c r="N47" i="104"/>
  <c r="O43" i="104"/>
  <c r="N43" i="104"/>
  <c r="P43" i="104"/>
  <c r="I65" i="103"/>
  <c r="I64" i="103"/>
  <c r="I63" i="103"/>
  <c r="S72" i="103" s="1"/>
  <c r="L53" i="101"/>
  <c r="M53" i="103" s="1"/>
  <c r="H53" i="101"/>
  <c r="E53" i="101"/>
  <c r="L52" i="101"/>
  <c r="M52" i="103" s="1"/>
  <c r="H52" i="101"/>
  <c r="E52" i="101"/>
  <c r="L51" i="101"/>
  <c r="M51" i="103" s="1"/>
  <c r="H51" i="101"/>
  <c r="E51" i="101"/>
  <c r="L50" i="101"/>
  <c r="M50" i="103" s="1"/>
  <c r="H50" i="101"/>
  <c r="E50" i="101"/>
  <c r="L49" i="101"/>
  <c r="M49" i="103" s="1"/>
  <c r="H49" i="101"/>
  <c r="E49" i="101"/>
  <c r="L48" i="101"/>
  <c r="M48" i="103" s="1"/>
  <c r="H48" i="101"/>
  <c r="E48" i="101"/>
  <c r="L47" i="101"/>
  <c r="M47" i="103" s="1"/>
  <c r="H47" i="101"/>
  <c r="E47" i="101"/>
  <c r="L46" i="101"/>
  <c r="M46" i="103" s="1"/>
  <c r="H46" i="101"/>
  <c r="E46" i="101"/>
  <c r="L45" i="101"/>
  <c r="M45" i="103" s="1"/>
  <c r="H45" i="101"/>
  <c r="E45" i="101"/>
  <c r="L44" i="101"/>
  <c r="M44" i="103" s="1"/>
  <c r="H44" i="101"/>
  <c r="E44" i="101"/>
  <c r="L43" i="101"/>
  <c r="M43" i="103" s="1"/>
  <c r="H43" i="101"/>
  <c r="E43" i="101"/>
  <c r="L42" i="101"/>
  <c r="M42" i="103" s="1"/>
  <c r="H42" i="101"/>
  <c r="E42" i="101"/>
  <c r="L41" i="101"/>
  <c r="M41" i="103" s="1"/>
  <c r="H41" i="101"/>
  <c r="E41" i="101"/>
  <c r="L40" i="101"/>
  <c r="M40" i="103" s="1"/>
  <c r="H40" i="101"/>
  <c r="E40" i="101"/>
  <c r="L39" i="101"/>
  <c r="M39" i="103" s="1"/>
  <c r="H39" i="101"/>
  <c r="E39" i="101"/>
  <c r="L38" i="101"/>
  <c r="M38" i="103" s="1"/>
  <c r="H38" i="101"/>
  <c r="E38" i="101"/>
  <c r="L37" i="101"/>
  <c r="M37" i="103" s="1"/>
  <c r="H37" i="101"/>
  <c r="E37" i="101"/>
  <c r="L36" i="101"/>
  <c r="M36" i="103" s="1"/>
  <c r="H36" i="101"/>
  <c r="E36" i="101"/>
  <c r="L35" i="101"/>
  <c r="M35" i="103" s="1"/>
  <c r="H35" i="101"/>
  <c r="E35" i="101"/>
  <c r="H34" i="101"/>
  <c r="E34" i="101"/>
  <c r="Z30" i="101"/>
  <c r="W30" i="101"/>
  <c r="T30" i="101"/>
  <c r="Q30" i="101"/>
  <c r="N30" i="101"/>
  <c r="K30" i="101"/>
  <c r="E30" i="101"/>
  <c r="Z29" i="101"/>
  <c r="W29" i="101"/>
  <c r="T29" i="101"/>
  <c r="Q29" i="101"/>
  <c r="N29" i="101"/>
  <c r="K29" i="101"/>
  <c r="E29" i="101"/>
  <c r="Z27" i="101"/>
  <c r="W27" i="101"/>
  <c r="T27" i="101"/>
  <c r="Q27" i="101"/>
  <c r="N27" i="101"/>
  <c r="K27" i="101"/>
  <c r="H27" i="101"/>
  <c r="E27" i="101"/>
  <c r="Z25" i="101"/>
  <c r="W25" i="101"/>
  <c r="T25" i="101"/>
  <c r="Q25" i="101"/>
  <c r="N25" i="101"/>
  <c r="K25" i="101"/>
  <c r="H25" i="101"/>
  <c r="E25" i="101"/>
  <c r="Z24" i="101"/>
  <c r="W24" i="101"/>
  <c r="T24" i="101"/>
  <c r="Q24" i="101"/>
  <c r="N24" i="101"/>
  <c r="K24" i="101"/>
  <c r="H24" i="101"/>
  <c r="E24" i="101"/>
  <c r="Z23" i="101"/>
  <c r="W23" i="101"/>
  <c r="T23" i="101"/>
  <c r="Q23" i="101"/>
  <c r="N23" i="101"/>
  <c r="K23" i="101"/>
  <c r="H23" i="101"/>
  <c r="E23" i="101"/>
  <c r="Z22" i="101"/>
  <c r="W22" i="101"/>
  <c r="T22" i="101"/>
  <c r="Q22" i="101"/>
  <c r="N22" i="101"/>
  <c r="K22" i="101"/>
  <c r="H22" i="101"/>
  <c r="E22" i="101"/>
  <c r="Z21" i="101"/>
  <c r="W21" i="101"/>
  <c r="T21" i="101"/>
  <c r="Q21" i="101"/>
  <c r="N21" i="101"/>
  <c r="K21" i="101"/>
  <c r="H21" i="101"/>
  <c r="E21" i="101"/>
  <c r="Z20" i="101"/>
  <c r="W20" i="101"/>
  <c r="T20" i="101"/>
  <c r="Q20" i="101"/>
  <c r="N20" i="101"/>
  <c r="K20" i="101"/>
  <c r="H20" i="101"/>
  <c r="E20" i="101"/>
  <c r="Z19" i="101"/>
  <c r="W19" i="101"/>
  <c r="T19" i="101"/>
  <c r="Q19" i="101"/>
  <c r="N19" i="101"/>
  <c r="K19" i="101"/>
  <c r="H19" i="101"/>
  <c r="E19" i="101"/>
  <c r="Z18" i="101"/>
  <c r="W18" i="101"/>
  <c r="T18" i="101"/>
  <c r="Q18" i="101"/>
  <c r="N18" i="101"/>
  <c r="K18" i="101"/>
  <c r="H18" i="101"/>
  <c r="E18" i="101"/>
  <c r="Z17" i="101"/>
  <c r="W17" i="101"/>
  <c r="T17" i="101"/>
  <c r="Q17" i="101"/>
  <c r="N17" i="101"/>
  <c r="K17" i="101"/>
  <c r="H17" i="101"/>
  <c r="E17" i="101"/>
  <c r="Z16" i="101"/>
  <c r="W16" i="101"/>
  <c r="T16" i="101"/>
  <c r="Q16" i="101"/>
  <c r="N16" i="101"/>
  <c r="K16" i="101"/>
  <c r="H16" i="101"/>
  <c r="E16" i="101"/>
  <c r="W15" i="101"/>
  <c r="T15" i="101"/>
  <c r="Q15" i="101"/>
  <c r="N15" i="101"/>
  <c r="K15" i="101"/>
  <c r="H15" i="101"/>
  <c r="E15" i="101"/>
  <c r="Z14" i="101"/>
  <c r="W14" i="101"/>
  <c r="T14" i="101"/>
  <c r="Q14" i="101"/>
  <c r="N14" i="101"/>
  <c r="K14" i="101"/>
  <c r="H14" i="101"/>
  <c r="E14" i="101"/>
  <c r="Z13" i="101"/>
  <c r="W13" i="101"/>
  <c r="T13" i="101"/>
  <c r="Q13" i="101"/>
  <c r="N13" i="101"/>
  <c r="K13" i="101"/>
  <c r="H13" i="101"/>
  <c r="E13" i="101"/>
  <c r="Z12" i="101"/>
  <c r="W12" i="101"/>
  <c r="T12" i="101"/>
  <c r="Q12" i="101"/>
  <c r="N12" i="101"/>
  <c r="K12" i="101"/>
  <c r="H12" i="101"/>
  <c r="E12" i="101"/>
  <c r="Z11" i="101"/>
  <c r="W11" i="101"/>
  <c r="T11" i="101"/>
  <c r="Q11" i="101"/>
  <c r="O31" i="101" s="1"/>
  <c r="N11" i="101"/>
  <c r="K11" i="101"/>
  <c r="H11" i="101"/>
  <c r="E11" i="101"/>
  <c r="P36" i="103" l="1"/>
  <c r="O36" i="103" s="1"/>
  <c r="N36" i="103"/>
  <c r="N44" i="103"/>
  <c r="P44" i="103"/>
  <c r="O44" i="103" s="1"/>
  <c r="P48" i="103"/>
  <c r="O48" i="103" s="1"/>
  <c r="N48" i="103"/>
  <c r="I78" i="104"/>
  <c r="R31" i="101"/>
  <c r="C66" i="101" s="1"/>
  <c r="C54" i="101"/>
  <c r="C64" i="101" s="1"/>
  <c r="N39" i="103"/>
  <c r="P39" i="103"/>
  <c r="O39" i="103" s="1"/>
  <c r="P47" i="103"/>
  <c r="O47" i="103" s="1"/>
  <c r="N47" i="103"/>
  <c r="I77" i="104"/>
  <c r="P38" i="103"/>
  <c r="O38" i="103" s="1"/>
  <c r="N38" i="103"/>
  <c r="N42" i="103"/>
  <c r="P42" i="103"/>
  <c r="O42" i="103" s="1"/>
  <c r="P46" i="103"/>
  <c r="O46" i="103" s="1"/>
  <c r="N46" i="103"/>
  <c r="N50" i="103"/>
  <c r="P50" i="103"/>
  <c r="O50" i="103" s="1"/>
  <c r="I67" i="103"/>
  <c r="I66" i="104"/>
  <c r="I67" i="104" s="1"/>
  <c r="I73" i="104"/>
  <c r="I72" i="104"/>
  <c r="N40" i="103"/>
  <c r="P40" i="103"/>
  <c r="O40" i="103" s="1"/>
  <c r="N52" i="103"/>
  <c r="P52" i="103"/>
  <c r="O52" i="103" s="1"/>
  <c r="F31" i="101"/>
  <c r="C62" i="101" s="1"/>
  <c r="N35" i="103"/>
  <c r="P35" i="103"/>
  <c r="O35" i="103" s="1"/>
  <c r="P43" i="103"/>
  <c r="O43" i="103" s="1"/>
  <c r="N43" i="103"/>
  <c r="N51" i="103"/>
  <c r="P51" i="103"/>
  <c r="O51" i="103" s="1"/>
  <c r="X31" i="101"/>
  <c r="C67" i="101" s="1"/>
  <c r="P37" i="103"/>
  <c r="O37" i="103" s="1"/>
  <c r="N37" i="103"/>
  <c r="P41" i="103"/>
  <c r="O41" i="103" s="1"/>
  <c r="N41" i="103"/>
  <c r="N45" i="103"/>
  <c r="P45" i="103"/>
  <c r="O45" i="103" s="1"/>
  <c r="N49" i="103"/>
  <c r="P49" i="103"/>
  <c r="O49" i="103" s="1"/>
  <c r="P53" i="103"/>
  <c r="O53" i="103" s="1"/>
  <c r="N53" i="103"/>
  <c r="I71" i="104"/>
  <c r="L31" i="101"/>
  <c r="C68" i="101" s="1"/>
  <c r="F54" i="101"/>
  <c r="C61" i="101" s="1"/>
  <c r="U31" i="101"/>
  <c r="C59" i="101" s="1"/>
  <c r="C60" i="101"/>
  <c r="I31" i="101"/>
  <c r="C65" i="101" s="1"/>
  <c r="C31" i="101"/>
  <c r="C63" i="101" s="1"/>
  <c r="I65" i="101" l="1"/>
  <c r="I63" i="101"/>
  <c r="R72" i="101" s="1"/>
  <c r="I64" i="101"/>
  <c r="I67" i="101"/>
  <c r="L50" i="100"/>
  <c r="M50" i="101" s="1"/>
  <c r="L34" i="99"/>
  <c r="M34" i="100" s="1"/>
  <c r="L34" i="100"/>
  <c r="M34" i="101" s="1"/>
  <c r="L35" i="100"/>
  <c r="M35" i="101" s="1"/>
  <c r="L36" i="100"/>
  <c r="M36" i="101" s="1"/>
  <c r="L37" i="100"/>
  <c r="M37" i="101" s="1"/>
  <c r="L38" i="100"/>
  <c r="M38" i="101" s="1"/>
  <c r="L39" i="100"/>
  <c r="M39" i="101" s="1"/>
  <c r="L40" i="100"/>
  <c r="M40" i="101" s="1"/>
  <c r="L41" i="100"/>
  <c r="M41" i="101" s="1"/>
  <c r="L42" i="100"/>
  <c r="M42" i="101" s="1"/>
  <c r="L43" i="100"/>
  <c r="M43" i="101" s="1"/>
  <c r="L44" i="100"/>
  <c r="M44" i="101" s="1"/>
  <c r="L45" i="100"/>
  <c r="M45" i="101" s="1"/>
  <c r="L46" i="100"/>
  <c r="M46" i="101" s="1"/>
  <c r="L47" i="100"/>
  <c r="M47" i="101" s="1"/>
  <c r="L48" i="100"/>
  <c r="M48" i="101" s="1"/>
  <c r="L49" i="100"/>
  <c r="M49" i="101" s="1"/>
  <c r="L51" i="100"/>
  <c r="M51" i="101" s="1"/>
  <c r="L52" i="100"/>
  <c r="M52" i="101" s="1"/>
  <c r="L53" i="100"/>
  <c r="M53" i="101" s="1"/>
  <c r="N39" i="101" l="1"/>
  <c r="P39" i="101"/>
  <c r="O39" i="101" s="1"/>
  <c r="N42" i="101"/>
  <c r="P42" i="101"/>
  <c r="O42" i="101" s="1"/>
  <c r="P52" i="101"/>
  <c r="O52" i="101" s="1"/>
  <c r="N52" i="101"/>
  <c r="N43" i="101"/>
  <c r="P43" i="101"/>
  <c r="O43" i="101" s="1"/>
  <c r="P51" i="101"/>
  <c r="O51" i="101" s="1"/>
  <c r="N51" i="101"/>
  <c r="N34" i="101"/>
  <c r="P34" i="101"/>
  <c r="O34" i="101" s="1"/>
  <c r="P49" i="101"/>
  <c r="O49" i="101" s="1"/>
  <c r="N49" i="101"/>
  <c r="P45" i="101"/>
  <c r="O45" i="101" s="1"/>
  <c r="N45" i="101"/>
  <c r="P41" i="101"/>
  <c r="O41" i="101" s="1"/>
  <c r="N41" i="101"/>
  <c r="N37" i="101"/>
  <c r="P37" i="101"/>
  <c r="O37" i="101" s="1"/>
  <c r="N34" i="100"/>
  <c r="P47" i="101"/>
  <c r="O47" i="101" s="1"/>
  <c r="N47" i="101"/>
  <c r="N35" i="101"/>
  <c r="P35" i="101"/>
  <c r="O35" i="101" s="1"/>
  <c r="N50" i="101"/>
  <c r="P50" i="101"/>
  <c r="O50" i="101" s="1"/>
  <c r="P46" i="101"/>
  <c r="O46" i="101" s="1"/>
  <c r="N46" i="101"/>
  <c r="N38" i="101"/>
  <c r="P38" i="101"/>
  <c r="O38" i="101" s="1"/>
  <c r="N53" i="101"/>
  <c r="P53" i="101"/>
  <c r="O53" i="101" s="1"/>
  <c r="P48" i="101"/>
  <c r="O48" i="101" s="1"/>
  <c r="N48" i="101"/>
  <c r="N44" i="101"/>
  <c r="P44" i="101"/>
  <c r="O44" i="101" s="1"/>
  <c r="N40" i="101"/>
  <c r="P40" i="101"/>
  <c r="O40" i="101" s="1"/>
  <c r="P36" i="101"/>
  <c r="O36" i="101" s="1"/>
  <c r="N36" i="101"/>
  <c r="H53" i="100"/>
  <c r="E53" i="100"/>
  <c r="H52" i="100"/>
  <c r="E52" i="100"/>
  <c r="H51" i="100"/>
  <c r="E51" i="100"/>
  <c r="H50" i="100"/>
  <c r="E50" i="100"/>
  <c r="H49" i="100"/>
  <c r="E49" i="100"/>
  <c r="H48" i="100"/>
  <c r="E48" i="100"/>
  <c r="H47" i="100"/>
  <c r="E47" i="100"/>
  <c r="H46" i="100"/>
  <c r="E46" i="100"/>
  <c r="H45" i="100"/>
  <c r="E45" i="100"/>
  <c r="H44" i="100"/>
  <c r="E44" i="100"/>
  <c r="H43" i="100"/>
  <c r="E43" i="100"/>
  <c r="H42" i="100"/>
  <c r="E42" i="100"/>
  <c r="H41" i="100"/>
  <c r="E41" i="100"/>
  <c r="H40" i="100"/>
  <c r="E40" i="100"/>
  <c r="H39" i="100"/>
  <c r="E39" i="100"/>
  <c r="H38" i="100"/>
  <c r="E38" i="100"/>
  <c r="H37" i="100"/>
  <c r="E37" i="100"/>
  <c r="H36" i="100"/>
  <c r="E36" i="100"/>
  <c r="H35" i="100"/>
  <c r="E35" i="100"/>
  <c r="P34" i="100"/>
  <c r="O34" i="100" s="1"/>
  <c r="H34" i="100"/>
  <c r="E34" i="100"/>
  <c r="Z30" i="100"/>
  <c r="W30" i="100"/>
  <c r="T30" i="100"/>
  <c r="Q30" i="100"/>
  <c r="N30" i="100"/>
  <c r="K30" i="100"/>
  <c r="E30" i="100"/>
  <c r="Z29" i="100"/>
  <c r="W29" i="100"/>
  <c r="T29" i="100"/>
  <c r="Q29" i="100"/>
  <c r="N29" i="100"/>
  <c r="K29" i="100"/>
  <c r="E29" i="100"/>
  <c r="Z27" i="100"/>
  <c r="W27" i="100"/>
  <c r="T27" i="100"/>
  <c r="Q27" i="100"/>
  <c r="N27" i="100"/>
  <c r="K27" i="100"/>
  <c r="H27" i="100"/>
  <c r="E27" i="100"/>
  <c r="Z25" i="100"/>
  <c r="W25" i="100"/>
  <c r="T25" i="100"/>
  <c r="Q25" i="100"/>
  <c r="N25" i="100"/>
  <c r="K25" i="100"/>
  <c r="H25" i="100"/>
  <c r="E25" i="100"/>
  <c r="Z24" i="100"/>
  <c r="W24" i="100"/>
  <c r="T24" i="100"/>
  <c r="Q24" i="100"/>
  <c r="N24" i="100"/>
  <c r="K24" i="100"/>
  <c r="H24" i="100"/>
  <c r="E24" i="100"/>
  <c r="Z23" i="100"/>
  <c r="W23" i="100"/>
  <c r="T23" i="100"/>
  <c r="Q23" i="100"/>
  <c r="N23" i="100"/>
  <c r="K23" i="100"/>
  <c r="H23" i="100"/>
  <c r="E23" i="100"/>
  <c r="Z22" i="100"/>
  <c r="W22" i="100"/>
  <c r="T22" i="100"/>
  <c r="Q22" i="100"/>
  <c r="N22" i="100"/>
  <c r="K22" i="100"/>
  <c r="H22" i="100"/>
  <c r="E22" i="100"/>
  <c r="Z21" i="100"/>
  <c r="W21" i="100"/>
  <c r="T21" i="100"/>
  <c r="Q21" i="100"/>
  <c r="N21" i="100"/>
  <c r="K21" i="100"/>
  <c r="H21" i="100"/>
  <c r="E21" i="100"/>
  <c r="Z20" i="100"/>
  <c r="W20" i="100"/>
  <c r="T20" i="100"/>
  <c r="Q20" i="100"/>
  <c r="N20" i="100"/>
  <c r="K20" i="100"/>
  <c r="H20" i="100"/>
  <c r="E20" i="100"/>
  <c r="Z19" i="100"/>
  <c r="W19" i="100"/>
  <c r="T19" i="100"/>
  <c r="Q19" i="100"/>
  <c r="N19" i="100"/>
  <c r="K19" i="100"/>
  <c r="H19" i="100"/>
  <c r="E19" i="100"/>
  <c r="Z18" i="100"/>
  <c r="W18" i="100"/>
  <c r="T18" i="100"/>
  <c r="Q18" i="100"/>
  <c r="N18" i="100"/>
  <c r="K18" i="100"/>
  <c r="H18" i="100"/>
  <c r="E18" i="100"/>
  <c r="Z17" i="100"/>
  <c r="W17" i="100"/>
  <c r="T17" i="100"/>
  <c r="Q17" i="100"/>
  <c r="N17" i="100"/>
  <c r="K17" i="100"/>
  <c r="H17" i="100"/>
  <c r="E17" i="100"/>
  <c r="Z16" i="100"/>
  <c r="W16" i="100"/>
  <c r="T16" i="100"/>
  <c r="Q16" i="100"/>
  <c r="N16" i="100"/>
  <c r="K16" i="100"/>
  <c r="H16" i="100"/>
  <c r="E16" i="100"/>
  <c r="W15" i="100"/>
  <c r="T15" i="100"/>
  <c r="Q15" i="100"/>
  <c r="N15" i="100"/>
  <c r="K15" i="100"/>
  <c r="H15" i="100"/>
  <c r="E15" i="100"/>
  <c r="Z14" i="100"/>
  <c r="W14" i="100"/>
  <c r="T14" i="100"/>
  <c r="Q14" i="100"/>
  <c r="N14" i="100"/>
  <c r="K14" i="100"/>
  <c r="H14" i="100"/>
  <c r="E14" i="100"/>
  <c r="Z13" i="100"/>
  <c r="W13" i="100"/>
  <c r="T13" i="100"/>
  <c r="Q13" i="100"/>
  <c r="N13" i="100"/>
  <c r="K13" i="100"/>
  <c r="H13" i="100"/>
  <c r="E13" i="100"/>
  <c r="Z12" i="100"/>
  <c r="W12" i="100"/>
  <c r="T12" i="100"/>
  <c r="Q12" i="100"/>
  <c r="N12" i="100"/>
  <c r="K12" i="100"/>
  <c r="H12" i="100"/>
  <c r="E12" i="100"/>
  <c r="Z11" i="100"/>
  <c r="W11" i="100"/>
  <c r="T11" i="100"/>
  <c r="Q11" i="100"/>
  <c r="N11" i="100"/>
  <c r="K11" i="100"/>
  <c r="H11" i="100"/>
  <c r="E11" i="100"/>
  <c r="I31" i="100" l="1"/>
  <c r="C65" i="100" s="1"/>
  <c r="C54" i="100"/>
  <c r="C64" i="100" s="1"/>
  <c r="U31" i="100"/>
  <c r="C59" i="100" s="1"/>
  <c r="F54" i="100"/>
  <c r="C61" i="100" s="1"/>
  <c r="C31" i="100"/>
  <c r="C63" i="100" s="1"/>
  <c r="O31" i="100"/>
  <c r="C60" i="100" s="1"/>
  <c r="I63" i="100" s="1"/>
  <c r="X31" i="100"/>
  <c r="C67" i="100" s="1"/>
  <c r="R31" i="100"/>
  <c r="C66" i="100" s="1"/>
  <c r="L31" i="100"/>
  <c r="C68" i="100" s="1"/>
  <c r="I64" i="100" s="1"/>
  <c r="F31" i="100"/>
  <c r="C62" i="100" s="1"/>
  <c r="M39" i="99"/>
  <c r="K35" i="97"/>
  <c r="M35" i="99" s="1"/>
  <c r="P35" i="99" s="1"/>
  <c r="O35" i="99" s="1"/>
  <c r="K36" i="97"/>
  <c r="M36" i="99" s="1"/>
  <c r="P36" i="99" s="1"/>
  <c r="O36" i="99" s="1"/>
  <c r="K37" i="97"/>
  <c r="M37" i="99" s="1"/>
  <c r="K38" i="97"/>
  <c r="M38" i="99" s="1"/>
  <c r="K39" i="97"/>
  <c r="K40" i="97"/>
  <c r="M40" i="99" s="1"/>
  <c r="P40" i="99" s="1"/>
  <c r="O40" i="99" s="1"/>
  <c r="K41" i="97"/>
  <c r="M41" i="99" s="1"/>
  <c r="K42" i="97"/>
  <c r="M42" i="99" s="1"/>
  <c r="K43" i="97"/>
  <c r="M43" i="99" s="1"/>
  <c r="P43" i="99" s="1"/>
  <c r="O43" i="99" s="1"/>
  <c r="K44" i="97"/>
  <c r="M44" i="99" s="1"/>
  <c r="P44" i="99" s="1"/>
  <c r="O44" i="99" s="1"/>
  <c r="K45" i="97"/>
  <c r="M45" i="99" s="1"/>
  <c r="K46" i="97"/>
  <c r="M46" i="99" s="1"/>
  <c r="K47" i="97"/>
  <c r="M47" i="99" s="1"/>
  <c r="P47" i="99" s="1"/>
  <c r="O47" i="99" s="1"/>
  <c r="K48" i="97"/>
  <c r="M48" i="99" s="1"/>
  <c r="P48" i="99" s="1"/>
  <c r="O48" i="99" s="1"/>
  <c r="K49" i="97"/>
  <c r="M49" i="99" s="1"/>
  <c r="K50" i="97"/>
  <c r="M50" i="99" s="1"/>
  <c r="K51" i="97"/>
  <c r="M51" i="99" s="1"/>
  <c r="P51" i="99" s="1"/>
  <c r="O51" i="99" s="1"/>
  <c r="K52" i="97"/>
  <c r="M52" i="99" s="1"/>
  <c r="P52" i="99" s="1"/>
  <c r="O52" i="99" s="1"/>
  <c r="K53" i="97"/>
  <c r="M53" i="99" s="1"/>
  <c r="K34" i="97"/>
  <c r="M34" i="99" s="1"/>
  <c r="L44" i="99"/>
  <c r="M44" i="100" s="1"/>
  <c r="L45" i="99"/>
  <c r="M45" i="100" s="1"/>
  <c r="N45" i="100" s="1"/>
  <c r="L46" i="99"/>
  <c r="M46" i="100" s="1"/>
  <c r="L47" i="99"/>
  <c r="M47" i="100" s="1"/>
  <c r="N47" i="100" s="1"/>
  <c r="L48" i="99"/>
  <c r="M48" i="100" s="1"/>
  <c r="L49" i="99"/>
  <c r="M49" i="100" s="1"/>
  <c r="N49" i="100" s="1"/>
  <c r="L50" i="99"/>
  <c r="M50" i="100" s="1"/>
  <c r="L51" i="99"/>
  <c r="M51" i="100" s="1"/>
  <c r="N51" i="100" s="1"/>
  <c r="L52" i="99"/>
  <c r="M52" i="100" s="1"/>
  <c r="L53" i="99"/>
  <c r="M53" i="100" s="1"/>
  <c r="N53" i="100" s="1"/>
  <c r="L36" i="99"/>
  <c r="M36" i="100" s="1"/>
  <c r="L37" i="99"/>
  <c r="M37" i="100" s="1"/>
  <c r="N37" i="100" s="1"/>
  <c r="L38" i="99"/>
  <c r="M38" i="100" s="1"/>
  <c r="L39" i="99"/>
  <c r="M39" i="100" s="1"/>
  <c r="N39" i="100" s="1"/>
  <c r="L40" i="99"/>
  <c r="M40" i="100" s="1"/>
  <c r="L41" i="99"/>
  <c r="M41" i="100" s="1"/>
  <c r="N41" i="100" s="1"/>
  <c r="L42" i="99"/>
  <c r="M42" i="100" s="1"/>
  <c r="L43" i="99"/>
  <c r="M43" i="100" s="1"/>
  <c r="N43" i="100" s="1"/>
  <c r="L35" i="99"/>
  <c r="M35" i="100" s="1"/>
  <c r="N35" i="100" s="1"/>
  <c r="H38" i="99"/>
  <c r="E38" i="99"/>
  <c r="H49" i="99"/>
  <c r="E49" i="99"/>
  <c r="H51" i="99"/>
  <c r="E51" i="99"/>
  <c r="H37" i="99"/>
  <c r="E37" i="99"/>
  <c r="Z16" i="99"/>
  <c r="W16" i="99"/>
  <c r="T16" i="99"/>
  <c r="Q15" i="99"/>
  <c r="N15" i="99"/>
  <c r="K15" i="99"/>
  <c r="H15" i="99"/>
  <c r="E15" i="99"/>
  <c r="H50" i="99"/>
  <c r="E50" i="99"/>
  <c r="Z27" i="99"/>
  <c r="W27" i="99"/>
  <c r="T27" i="99"/>
  <c r="Q27" i="99"/>
  <c r="N27" i="99"/>
  <c r="K27" i="99"/>
  <c r="H27" i="99"/>
  <c r="E27" i="99"/>
  <c r="Z15" i="97"/>
  <c r="W15" i="97"/>
  <c r="Z16" i="97"/>
  <c r="W16" i="97"/>
  <c r="T15" i="97"/>
  <c r="Q15" i="97"/>
  <c r="N15" i="97"/>
  <c r="K15" i="97"/>
  <c r="H15" i="97"/>
  <c r="E15" i="97"/>
  <c r="H38" i="97"/>
  <c r="E38" i="97"/>
  <c r="H49" i="97"/>
  <c r="E49" i="97"/>
  <c r="Z26" i="97"/>
  <c r="W26" i="97"/>
  <c r="T26" i="97"/>
  <c r="Q26" i="97"/>
  <c r="N26" i="97"/>
  <c r="K26" i="97"/>
  <c r="H26" i="97"/>
  <c r="N28" i="97"/>
  <c r="K28" i="97"/>
  <c r="H28" i="97"/>
  <c r="H50" i="97"/>
  <c r="E50" i="97"/>
  <c r="Z27" i="97"/>
  <c r="W27" i="97"/>
  <c r="T27" i="97"/>
  <c r="Q27" i="97"/>
  <c r="N27" i="97"/>
  <c r="K27" i="97"/>
  <c r="H27" i="97"/>
  <c r="E27" i="97"/>
  <c r="E28" i="97"/>
  <c r="E26" i="97"/>
  <c r="P39" i="99" l="1"/>
  <c r="O39" i="99" s="1"/>
  <c r="P45" i="100"/>
  <c r="O45" i="100" s="1"/>
  <c r="P43" i="100"/>
  <c r="O43" i="100" s="1"/>
  <c r="P41" i="99"/>
  <c r="O41" i="99" s="1"/>
  <c r="P37" i="99"/>
  <c r="O37" i="99" s="1"/>
  <c r="P53" i="100"/>
  <c r="O53" i="100" s="1"/>
  <c r="P34" i="99"/>
  <c r="O34" i="99" s="1"/>
  <c r="N34" i="99"/>
  <c r="P50" i="99"/>
  <c r="O50" i="99" s="1"/>
  <c r="N50" i="99"/>
  <c r="P46" i="99"/>
  <c r="O46" i="99" s="1"/>
  <c r="N46" i="99"/>
  <c r="P42" i="99"/>
  <c r="O42" i="99" s="1"/>
  <c r="N42" i="99"/>
  <c r="P38" i="99"/>
  <c r="O38" i="99" s="1"/>
  <c r="N38" i="99"/>
  <c r="N53" i="99"/>
  <c r="P53" i="99"/>
  <c r="O53" i="99" s="1"/>
  <c r="P49" i="99"/>
  <c r="O49" i="99" s="1"/>
  <c r="N49" i="99"/>
  <c r="N45" i="99"/>
  <c r="P45" i="99"/>
  <c r="O45" i="99" s="1"/>
  <c r="N40" i="100"/>
  <c r="P40" i="100"/>
  <c r="O40" i="100" s="1"/>
  <c r="P50" i="100"/>
  <c r="O50" i="100" s="1"/>
  <c r="N50" i="100"/>
  <c r="N37" i="99"/>
  <c r="P51" i="100"/>
  <c r="O51" i="100" s="1"/>
  <c r="P35" i="100"/>
  <c r="O35" i="100" s="1"/>
  <c r="I65" i="100"/>
  <c r="I67" i="100" s="1"/>
  <c r="N52" i="99"/>
  <c r="N48" i="99"/>
  <c r="N44" i="99"/>
  <c r="N40" i="99"/>
  <c r="N36" i="99"/>
  <c r="P49" i="100"/>
  <c r="O49" i="100" s="1"/>
  <c r="P41" i="100"/>
  <c r="O41" i="100" s="1"/>
  <c r="P37" i="100"/>
  <c r="O37" i="100" s="1"/>
  <c r="N36" i="100"/>
  <c r="P36" i="100"/>
  <c r="O36" i="100" s="1"/>
  <c r="N46" i="100"/>
  <c r="P46" i="100"/>
  <c r="O46" i="100" s="1"/>
  <c r="N41" i="99"/>
  <c r="N42" i="100"/>
  <c r="P42" i="100"/>
  <c r="O42" i="100" s="1"/>
  <c r="N38" i="100"/>
  <c r="P38" i="100"/>
  <c r="O38" i="100" s="1"/>
  <c r="P52" i="100"/>
  <c r="O52" i="100" s="1"/>
  <c r="N52" i="100"/>
  <c r="N48" i="100"/>
  <c r="P48" i="100"/>
  <c r="O48" i="100" s="1"/>
  <c r="N44" i="100"/>
  <c r="P44" i="100"/>
  <c r="O44" i="100" s="1"/>
  <c r="N51" i="99"/>
  <c r="N47" i="99"/>
  <c r="N43" i="99"/>
  <c r="N39" i="99"/>
  <c r="N35" i="99"/>
  <c r="P47" i="100"/>
  <c r="O47" i="100" s="1"/>
  <c r="P39" i="100"/>
  <c r="O39" i="100" s="1"/>
  <c r="Q72" i="100"/>
  <c r="Q72" i="99"/>
  <c r="H46" i="99"/>
  <c r="H53" i="99" l="1"/>
  <c r="E53" i="99"/>
  <c r="H52" i="99"/>
  <c r="E52" i="99"/>
  <c r="H48" i="99"/>
  <c r="E48" i="99"/>
  <c r="H47" i="99"/>
  <c r="E47" i="99"/>
  <c r="E46" i="99"/>
  <c r="H45" i="99"/>
  <c r="E45" i="99"/>
  <c r="H44" i="99"/>
  <c r="E44" i="99"/>
  <c r="H43" i="99"/>
  <c r="E43" i="99"/>
  <c r="H42" i="99"/>
  <c r="E42" i="99"/>
  <c r="H41" i="99"/>
  <c r="E41" i="99"/>
  <c r="H40" i="99"/>
  <c r="E40" i="99"/>
  <c r="H39" i="99"/>
  <c r="E39" i="99"/>
  <c r="H36" i="99"/>
  <c r="E36" i="99"/>
  <c r="H35" i="99"/>
  <c r="E35" i="99"/>
  <c r="H34" i="99"/>
  <c r="E34" i="99"/>
  <c r="Z30" i="99"/>
  <c r="W30" i="99"/>
  <c r="T30" i="99"/>
  <c r="Q30" i="99"/>
  <c r="N30" i="99"/>
  <c r="K30" i="99"/>
  <c r="E30" i="99"/>
  <c r="Z29" i="99"/>
  <c r="W29" i="99"/>
  <c r="T29" i="99"/>
  <c r="Q29" i="99"/>
  <c r="N29" i="99"/>
  <c r="K29" i="99"/>
  <c r="E29" i="99"/>
  <c r="Z25" i="99"/>
  <c r="W25" i="99"/>
  <c r="T25" i="99"/>
  <c r="Q25" i="99"/>
  <c r="N25" i="99"/>
  <c r="K25" i="99"/>
  <c r="H25" i="99"/>
  <c r="E25" i="99"/>
  <c r="Z24" i="99"/>
  <c r="W24" i="99"/>
  <c r="T24" i="99"/>
  <c r="Q24" i="99"/>
  <c r="N24" i="99"/>
  <c r="K24" i="99"/>
  <c r="H24" i="99"/>
  <c r="E24" i="99"/>
  <c r="Z23" i="99"/>
  <c r="W23" i="99"/>
  <c r="T23" i="99"/>
  <c r="Q23" i="99"/>
  <c r="N23" i="99"/>
  <c r="K23" i="99"/>
  <c r="H23" i="99"/>
  <c r="E23" i="99"/>
  <c r="Z22" i="99"/>
  <c r="W22" i="99"/>
  <c r="T22" i="99"/>
  <c r="Q22" i="99"/>
  <c r="N22" i="99"/>
  <c r="K22" i="99"/>
  <c r="H22" i="99"/>
  <c r="E22" i="99"/>
  <c r="Z21" i="99"/>
  <c r="W21" i="99"/>
  <c r="T21" i="99"/>
  <c r="Q21" i="99"/>
  <c r="N21" i="99"/>
  <c r="K21" i="99"/>
  <c r="H21" i="99"/>
  <c r="E21" i="99"/>
  <c r="Z20" i="99"/>
  <c r="W20" i="99"/>
  <c r="T20" i="99"/>
  <c r="Q20" i="99"/>
  <c r="N20" i="99"/>
  <c r="K20" i="99"/>
  <c r="H20" i="99"/>
  <c r="E20" i="99"/>
  <c r="Z19" i="99"/>
  <c r="W19" i="99"/>
  <c r="T19" i="99"/>
  <c r="Q19" i="99"/>
  <c r="N19" i="99"/>
  <c r="K19" i="99"/>
  <c r="H19" i="99"/>
  <c r="E19" i="99"/>
  <c r="Z18" i="99"/>
  <c r="W18" i="99"/>
  <c r="T18" i="99"/>
  <c r="Q18" i="99"/>
  <c r="N18" i="99"/>
  <c r="K18" i="99"/>
  <c r="H18" i="99"/>
  <c r="E18" i="99"/>
  <c r="Z17" i="99"/>
  <c r="W17" i="99"/>
  <c r="T17" i="99"/>
  <c r="Q17" i="99"/>
  <c r="N17" i="99"/>
  <c r="K17" i="99"/>
  <c r="H17" i="99"/>
  <c r="E17" i="99"/>
  <c r="Q16" i="99"/>
  <c r="N16" i="99"/>
  <c r="K16" i="99"/>
  <c r="H16" i="99"/>
  <c r="E16" i="99"/>
  <c r="W15" i="99"/>
  <c r="T15" i="99"/>
  <c r="Z14" i="99"/>
  <c r="W14" i="99"/>
  <c r="T14" i="99"/>
  <c r="Q14" i="99"/>
  <c r="N14" i="99"/>
  <c r="K14" i="99"/>
  <c r="H14" i="99"/>
  <c r="E14" i="99"/>
  <c r="Z13" i="99"/>
  <c r="W13" i="99"/>
  <c r="T13" i="99"/>
  <c r="Q13" i="99"/>
  <c r="N13" i="99"/>
  <c r="K13" i="99"/>
  <c r="H13" i="99"/>
  <c r="E13" i="99"/>
  <c r="Z12" i="99"/>
  <c r="W12" i="99"/>
  <c r="T12" i="99"/>
  <c r="Q12" i="99"/>
  <c r="N12" i="99"/>
  <c r="K12" i="99"/>
  <c r="H12" i="99"/>
  <c r="E12" i="99"/>
  <c r="Z11" i="99"/>
  <c r="W11" i="99"/>
  <c r="T11" i="99"/>
  <c r="Q11" i="99"/>
  <c r="N11" i="99"/>
  <c r="K11" i="99"/>
  <c r="H11" i="99"/>
  <c r="E11" i="99"/>
  <c r="U31" i="99" l="1"/>
  <c r="C59" i="99" s="1"/>
  <c r="F54" i="99"/>
  <c r="C61" i="99" s="1"/>
  <c r="O31" i="99"/>
  <c r="C60" i="99" s="1"/>
  <c r="I63" i="99" s="1"/>
  <c r="P72" i="99" s="1"/>
  <c r="C54" i="99"/>
  <c r="C64" i="99" s="1"/>
  <c r="X31" i="99"/>
  <c r="C67" i="99" s="1"/>
  <c r="I64" i="99" s="1"/>
  <c r="R31" i="99"/>
  <c r="C66" i="99" s="1"/>
  <c r="L31" i="99"/>
  <c r="C68" i="99" s="1"/>
  <c r="I31" i="99"/>
  <c r="C65" i="99" s="1"/>
  <c r="F31" i="99"/>
  <c r="C62" i="99" s="1"/>
  <c r="C31" i="99"/>
  <c r="Z30" i="98"/>
  <c r="Z29" i="98"/>
  <c r="Z28" i="98"/>
  <c r="Z27" i="98"/>
  <c r="Z26" i="98"/>
  <c r="Z25" i="98"/>
  <c r="Z24" i="98"/>
  <c r="Z23" i="98"/>
  <c r="Z22" i="98"/>
  <c r="Z21" i="98"/>
  <c r="Z20" i="98"/>
  <c r="Z19" i="98"/>
  <c r="Z18" i="98"/>
  <c r="Z17" i="98"/>
  <c r="Z16" i="98"/>
  <c r="Z15" i="98"/>
  <c r="Z14" i="98"/>
  <c r="Z13" i="98"/>
  <c r="Z12" i="98"/>
  <c r="Z11" i="98"/>
  <c r="V30" i="98"/>
  <c r="V29" i="98"/>
  <c r="V28" i="98"/>
  <c r="V27" i="98"/>
  <c r="V26" i="98"/>
  <c r="V25" i="98"/>
  <c r="V24" i="98"/>
  <c r="V23" i="98"/>
  <c r="V22" i="98"/>
  <c r="V21" i="98"/>
  <c r="V20" i="98"/>
  <c r="V19" i="98"/>
  <c r="V18" i="98"/>
  <c r="V17" i="98"/>
  <c r="V16" i="98"/>
  <c r="V15" i="98"/>
  <c r="V14" i="98"/>
  <c r="V13" i="98"/>
  <c r="V31" i="98" s="1"/>
  <c r="V12" i="98"/>
  <c r="V11" i="98"/>
  <c r="R30" i="98"/>
  <c r="R29" i="98"/>
  <c r="R28" i="98"/>
  <c r="R27" i="98"/>
  <c r="R26" i="98"/>
  <c r="R25" i="98"/>
  <c r="R24" i="98"/>
  <c r="R23" i="98"/>
  <c r="R22" i="98"/>
  <c r="R21" i="98"/>
  <c r="R20" i="98"/>
  <c r="R19" i="98"/>
  <c r="R18" i="98"/>
  <c r="R17" i="98"/>
  <c r="R16" i="98"/>
  <c r="R15" i="98"/>
  <c r="R14" i="98"/>
  <c r="R13" i="98"/>
  <c r="R12" i="98"/>
  <c r="R11" i="98"/>
  <c r="N30" i="98"/>
  <c r="N29" i="98"/>
  <c r="N28" i="98"/>
  <c r="N27" i="98"/>
  <c r="N26" i="98"/>
  <c r="N25" i="98"/>
  <c r="N24" i="98"/>
  <c r="N23" i="98"/>
  <c r="N22" i="98"/>
  <c r="N21" i="98"/>
  <c r="N20" i="98"/>
  <c r="N19" i="98"/>
  <c r="N18" i="98"/>
  <c r="N17" i="98"/>
  <c r="N16" i="98"/>
  <c r="N15" i="98"/>
  <c r="N14" i="98"/>
  <c r="N13" i="98"/>
  <c r="N12" i="98"/>
  <c r="N11" i="98"/>
  <c r="J30" i="98"/>
  <c r="J29" i="98"/>
  <c r="J28" i="98"/>
  <c r="J27" i="98"/>
  <c r="J26" i="98"/>
  <c r="J25" i="98"/>
  <c r="J24" i="98"/>
  <c r="J23" i="98"/>
  <c r="J22" i="98"/>
  <c r="J21" i="98"/>
  <c r="J20" i="98"/>
  <c r="J19" i="98"/>
  <c r="J18" i="98"/>
  <c r="J17" i="98"/>
  <c r="J16" i="98"/>
  <c r="J15" i="98"/>
  <c r="J14" i="98"/>
  <c r="J13" i="98"/>
  <c r="J12" i="98"/>
  <c r="J11" i="98"/>
  <c r="F30" i="98"/>
  <c r="F29" i="98"/>
  <c r="F28" i="98"/>
  <c r="F27" i="98"/>
  <c r="F26" i="98"/>
  <c r="F25" i="98"/>
  <c r="F24" i="98"/>
  <c r="F23" i="98"/>
  <c r="F22" i="98"/>
  <c r="F21" i="98"/>
  <c r="F20" i="98"/>
  <c r="F19" i="98"/>
  <c r="F18" i="98"/>
  <c r="F17" i="98"/>
  <c r="F16" i="98"/>
  <c r="F15" i="98"/>
  <c r="F14" i="98"/>
  <c r="F13" i="98"/>
  <c r="F12" i="98"/>
  <c r="F11" i="98"/>
  <c r="Q15" i="98"/>
  <c r="M15" i="98"/>
  <c r="I15" i="98"/>
  <c r="I38" i="98"/>
  <c r="E38" i="98"/>
  <c r="E15" i="98"/>
  <c r="F50" i="98"/>
  <c r="AH28" i="98"/>
  <c r="AH27" i="98"/>
  <c r="AD27" i="98"/>
  <c r="I53" i="98"/>
  <c r="E53" i="98"/>
  <c r="I52" i="98"/>
  <c r="E52" i="98"/>
  <c r="I51" i="98"/>
  <c r="E51" i="98"/>
  <c r="I49" i="98"/>
  <c r="E49" i="98"/>
  <c r="I48" i="98"/>
  <c r="E48" i="98"/>
  <c r="I47" i="98"/>
  <c r="E47" i="98"/>
  <c r="I46" i="98"/>
  <c r="E46" i="98"/>
  <c r="I45" i="98"/>
  <c r="E45" i="98"/>
  <c r="I44" i="98"/>
  <c r="E44" i="98"/>
  <c r="I43" i="98"/>
  <c r="E43" i="98"/>
  <c r="I42" i="98"/>
  <c r="E42" i="98"/>
  <c r="I41" i="98"/>
  <c r="E41" i="98"/>
  <c r="I40" i="98"/>
  <c r="E40" i="98"/>
  <c r="I39" i="98"/>
  <c r="E39" i="98"/>
  <c r="I37" i="98"/>
  <c r="E37" i="98"/>
  <c r="I36" i="98"/>
  <c r="E36" i="98"/>
  <c r="I35" i="98"/>
  <c r="E35" i="98"/>
  <c r="I34" i="98"/>
  <c r="E34" i="98"/>
  <c r="AG30" i="98"/>
  <c r="AC30" i="98"/>
  <c r="Y30" i="98"/>
  <c r="U30" i="98"/>
  <c r="Q30" i="98"/>
  <c r="M30" i="98"/>
  <c r="I30" i="98"/>
  <c r="E30" i="98"/>
  <c r="AG29" i="98"/>
  <c r="AC29" i="98"/>
  <c r="Y29" i="98"/>
  <c r="U29" i="98"/>
  <c r="Q29" i="98"/>
  <c r="M29" i="98"/>
  <c r="I29" i="98"/>
  <c r="E29" i="98"/>
  <c r="AC28" i="98"/>
  <c r="Y28" i="98"/>
  <c r="U28" i="98"/>
  <c r="Q28" i="98"/>
  <c r="M28" i="98"/>
  <c r="I28" i="98"/>
  <c r="E28" i="98"/>
  <c r="U27" i="98"/>
  <c r="I27" i="98"/>
  <c r="E27" i="98"/>
  <c r="AG26" i="98"/>
  <c r="AC26" i="98"/>
  <c r="Y26" i="98"/>
  <c r="U26" i="98"/>
  <c r="Q26" i="98"/>
  <c r="M26" i="98"/>
  <c r="I26" i="98"/>
  <c r="E26" i="98"/>
  <c r="AG25" i="98"/>
  <c r="AC25" i="98"/>
  <c r="Y25" i="98"/>
  <c r="U25" i="98"/>
  <c r="Q25" i="98"/>
  <c r="M25" i="98"/>
  <c r="I25" i="98"/>
  <c r="E25" i="98"/>
  <c r="AG24" i="98"/>
  <c r="AC24" i="98"/>
  <c r="Y24" i="98"/>
  <c r="U24" i="98"/>
  <c r="Q24" i="98"/>
  <c r="M24" i="98"/>
  <c r="I24" i="98"/>
  <c r="E24" i="98"/>
  <c r="AG23" i="98"/>
  <c r="AC23" i="98"/>
  <c r="Y23" i="98"/>
  <c r="U23" i="98"/>
  <c r="Q23" i="98"/>
  <c r="M23" i="98"/>
  <c r="I23" i="98"/>
  <c r="E23" i="98"/>
  <c r="AG22" i="98"/>
  <c r="AC22" i="98"/>
  <c r="Y22" i="98"/>
  <c r="U22" i="98"/>
  <c r="Q22" i="98"/>
  <c r="M22" i="98"/>
  <c r="I22" i="98"/>
  <c r="E22" i="98"/>
  <c r="AG21" i="98"/>
  <c r="AC21" i="98"/>
  <c r="Y21" i="98"/>
  <c r="U21" i="98"/>
  <c r="Q21" i="98"/>
  <c r="M21" i="98"/>
  <c r="I21" i="98"/>
  <c r="E21" i="98"/>
  <c r="AG20" i="98"/>
  <c r="AC20" i="98"/>
  <c r="Y20" i="98"/>
  <c r="U20" i="98"/>
  <c r="Q20" i="98"/>
  <c r="M20" i="98"/>
  <c r="I20" i="98"/>
  <c r="E20" i="98"/>
  <c r="AG19" i="98"/>
  <c r="AC19" i="98"/>
  <c r="Y19" i="98"/>
  <c r="U19" i="98"/>
  <c r="Q19" i="98"/>
  <c r="M19" i="98"/>
  <c r="I19" i="98"/>
  <c r="E19" i="98"/>
  <c r="AG18" i="98"/>
  <c r="AC18" i="98"/>
  <c r="Y18" i="98"/>
  <c r="U18" i="98"/>
  <c r="Q18" i="98"/>
  <c r="M18" i="98"/>
  <c r="I18" i="98"/>
  <c r="E18" i="98"/>
  <c r="AG17" i="98"/>
  <c r="AC17" i="98"/>
  <c r="Y17" i="98"/>
  <c r="U17" i="98"/>
  <c r="Q17" i="98"/>
  <c r="M17" i="98"/>
  <c r="I17" i="98"/>
  <c r="E17" i="98"/>
  <c r="AG16" i="98"/>
  <c r="AC16" i="98"/>
  <c r="Y16" i="98"/>
  <c r="U16" i="98"/>
  <c r="Q16" i="98"/>
  <c r="M16" i="98"/>
  <c r="I16" i="98"/>
  <c r="E16" i="98"/>
  <c r="AG15" i="98"/>
  <c r="AC15" i="98"/>
  <c r="Y15" i="98"/>
  <c r="U15" i="98"/>
  <c r="AG14" i="98"/>
  <c r="AC14" i="98"/>
  <c r="Y14" i="98"/>
  <c r="U14" i="98"/>
  <c r="Q14" i="98"/>
  <c r="M14" i="98"/>
  <c r="I14" i="98"/>
  <c r="E14" i="98"/>
  <c r="AG13" i="98"/>
  <c r="AC13" i="98"/>
  <c r="Y13" i="98"/>
  <c r="U13" i="98"/>
  <c r="Q13" i="98"/>
  <c r="M13" i="98"/>
  <c r="I13" i="98"/>
  <c r="E13" i="98"/>
  <c r="AG12" i="98"/>
  <c r="AC12" i="98"/>
  <c r="Y12" i="98"/>
  <c r="U12" i="98"/>
  <c r="Q12" i="98"/>
  <c r="M12" i="98"/>
  <c r="I12" i="98"/>
  <c r="E12" i="98"/>
  <c r="AG11" i="98"/>
  <c r="AC11" i="98"/>
  <c r="Y11" i="98"/>
  <c r="U11" i="98"/>
  <c r="Q11" i="98"/>
  <c r="M11" i="98"/>
  <c r="I11" i="98"/>
  <c r="E11" i="98"/>
  <c r="N18" i="97"/>
  <c r="I65" i="97"/>
  <c r="I66" i="99" s="1"/>
  <c r="I64" i="97"/>
  <c r="I63" i="97"/>
  <c r="H53" i="97"/>
  <c r="E53" i="97"/>
  <c r="H52" i="97"/>
  <c r="E52" i="97"/>
  <c r="H51" i="97"/>
  <c r="E51" i="97"/>
  <c r="H48" i="97"/>
  <c r="E48" i="97"/>
  <c r="H47" i="97"/>
  <c r="E47" i="97"/>
  <c r="H46" i="97"/>
  <c r="E46" i="97"/>
  <c r="H45" i="97"/>
  <c r="E45" i="97"/>
  <c r="H44" i="97"/>
  <c r="E44" i="97"/>
  <c r="H43" i="97"/>
  <c r="E43" i="97"/>
  <c r="H42" i="97"/>
  <c r="E42" i="97"/>
  <c r="H41" i="97"/>
  <c r="E41" i="97"/>
  <c r="H40" i="97"/>
  <c r="E40" i="97"/>
  <c r="H39" i="97"/>
  <c r="E39" i="97"/>
  <c r="H37" i="97"/>
  <c r="E37" i="97"/>
  <c r="H36" i="97"/>
  <c r="E36" i="97"/>
  <c r="H35" i="97"/>
  <c r="E35" i="97"/>
  <c r="H34" i="97"/>
  <c r="E34" i="97"/>
  <c r="Z30" i="97"/>
  <c r="W30" i="97"/>
  <c r="T30" i="97"/>
  <c r="Q30" i="97"/>
  <c r="N30" i="97"/>
  <c r="K30" i="97"/>
  <c r="H30" i="97"/>
  <c r="E30" i="97"/>
  <c r="Z29" i="97"/>
  <c r="W29" i="97"/>
  <c r="T29" i="97"/>
  <c r="Q29" i="97"/>
  <c r="N29" i="97"/>
  <c r="K29" i="97"/>
  <c r="H29" i="97"/>
  <c r="E29" i="97"/>
  <c r="W28" i="97"/>
  <c r="T28" i="97"/>
  <c r="Q28" i="97"/>
  <c r="Z25" i="97"/>
  <c r="W25" i="97"/>
  <c r="T25" i="97"/>
  <c r="Q25" i="97"/>
  <c r="N25" i="97"/>
  <c r="K25" i="97"/>
  <c r="H25" i="97"/>
  <c r="E25" i="97"/>
  <c r="Z24" i="97"/>
  <c r="W24" i="97"/>
  <c r="T24" i="97"/>
  <c r="Q24" i="97"/>
  <c r="N24" i="97"/>
  <c r="K24" i="97"/>
  <c r="H24" i="97"/>
  <c r="E24" i="97"/>
  <c r="Z23" i="97"/>
  <c r="W23" i="97"/>
  <c r="T23" i="97"/>
  <c r="Q23" i="97"/>
  <c r="N23" i="97"/>
  <c r="K23" i="97"/>
  <c r="H23" i="97"/>
  <c r="E23" i="97"/>
  <c r="Z22" i="97"/>
  <c r="W22" i="97"/>
  <c r="T22" i="97"/>
  <c r="Q22" i="97"/>
  <c r="N22" i="97"/>
  <c r="K22" i="97"/>
  <c r="H22" i="97"/>
  <c r="E22" i="97"/>
  <c r="Z21" i="97"/>
  <c r="W21" i="97"/>
  <c r="T21" i="97"/>
  <c r="Q21" i="97"/>
  <c r="N21" i="97"/>
  <c r="K21" i="97"/>
  <c r="H21" i="97"/>
  <c r="E21" i="97"/>
  <c r="Z20" i="97"/>
  <c r="W20" i="97"/>
  <c r="T20" i="97"/>
  <c r="Q20" i="97"/>
  <c r="N20" i="97"/>
  <c r="K20" i="97"/>
  <c r="H20" i="97"/>
  <c r="E20" i="97"/>
  <c r="Z19" i="97"/>
  <c r="W19" i="97"/>
  <c r="T19" i="97"/>
  <c r="Q19" i="97"/>
  <c r="N19" i="97"/>
  <c r="K19" i="97"/>
  <c r="H19" i="97"/>
  <c r="E19" i="97"/>
  <c r="Z18" i="97"/>
  <c r="W18" i="97"/>
  <c r="T18" i="97"/>
  <c r="Q18" i="97"/>
  <c r="K18" i="97"/>
  <c r="H18" i="97"/>
  <c r="E18" i="97"/>
  <c r="Z17" i="97"/>
  <c r="W17" i="97"/>
  <c r="T17" i="97"/>
  <c r="Q17" i="97"/>
  <c r="N17" i="97"/>
  <c r="K17" i="97"/>
  <c r="H17" i="97"/>
  <c r="E17" i="97"/>
  <c r="T16" i="97"/>
  <c r="Q16" i="97"/>
  <c r="N16" i="97"/>
  <c r="K16" i="97"/>
  <c r="H16" i="97"/>
  <c r="E16" i="97"/>
  <c r="Z14" i="97"/>
  <c r="W14" i="97"/>
  <c r="T14" i="97"/>
  <c r="Q14" i="97"/>
  <c r="N14" i="97"/>
  <c r="K14" i="97"/>
  <c r="H14" i="97"/>
  <c r="E14" i="97"/>
  <c r="Z13" i="97"/>
  <c r="W13" i="97"/>
  <c r="T13" i="97"/>
  <c r="Q13" i="97"/>
  <c r="N13" i="97"/>
  <c r="K13" i="97"/>
  <c r="H13" i="97"/>
  <c r="E13" i="97"/>
  <c r="Z12" i="97"/>
  <c r="W12" i="97"/>
  <c r="T12" i="97"/>
  <c r="Q12" i="97"/>
  <c r="N12" i="97"/>
  <c r="K12" i="97"/>
  <c r="H12" i="97"/>
  <c r="E12" i="97"/>
  <c r="Z11" i="97"/>
  <c r="W11" i="97"/>
  <c r="T11" i="97"/>
  <c r="Q11" i="97"/>
  <c r="N11" i="97"/>
  <c r="K11" i="97"/>
  <c r="H11" i="97"/>
  <c r="E11" i="97"/>
  <c r="O72" i="104" l="1"/>
  <c r="O72" i="103"/>
  <c r="C31" i="98"/>
  <c r="S31" i="98"/>
  <c r="R31" i="98"/>
  <c r="G31" i="98"/>
  <c r="W31" i="98"/>
  <c r="K31" i="98"/>
  <c r="AA31" i="98"/>
  <c r="C54" i="98"/>
  <c r="F31" i="98"/>
  <c r="O72" i="99"/>
  <c r="O72" i="101"/>
  <c r="O72" i="100"/>
  <c r="F54" i="97"/>
  <c r="O31" i="98"/>
  <c r="AE31" i="98"/>
  <c r="G54" i="98"/>
  <c r="I65" i="99"/>
  <c r="I67" i="99" s="1"/>
  <c r="Z31" i="98"/>
  <c r="J31" i="98"/>
  <c r="N31" i="98"/>
  <c r="C54" i="97"/>
  <c r="X31" i="97"/>
  <c r="U31" i="97"/>
  <c r="O31" i="97"/>
  <c r="C31" i="97"/>
  <c r="L31" i="97"/>
  <c r="R31" i="97"/>
  <c r="I65" i="96"/>
  <c r="I66" i="97" s="1"/>
  <c r="I67" i="97" s="1"/>
  <c r="I64" i="96"/>
  <c r="I63" i="96"/>
  <c r="H53" i="96"/>
  <c r="H52" i="96"/>
  <c r="H51" i="96"/>
  <c r="H49" i="96"/>
  <c r="H48" i="96"/>
  <c r="H47" i="96"/>
  <c r="H46" i="96"/>
  <c r="H45" i="96"/>
  <c r="H44" i="96"/>
  <c r="H43" i="96"/>
  <c r="H42" i="96"/>
  <c r="H41" i="96"/>
  <c r="H40" i="96"/>
  <c r="H39" i="96"/>
  <c r="H38" i="96"/>
  <c r="H37" i="96"/>
  <c r="H36" i="96"/>
  <c r="H35" i="96"/>
  <c r="H34" i="96"/>
  <c r="N72" i="104" l="1"/>
  <c r="N72" i="103"/>
  <c r="N72" i="99"/>
  <c r="N72" i="101"/>
  <c r="N72" i="100"/>
  <c r="F54" i="96"/>
  <c r="E53" i="96"/>
  <c r="F53" i="98" s="1"/>
  <c r="Z30" i="96"/>
  <c r="AH30" i="98" s="1"/>
  <c r="W30" i="96"/>
  <c r="AD30" i="98" s="1"/>
  <c r="T30" i="96"/>
  <c r="Q30" i="96"/>
  <c r="N30" i="96"/>
  <c r="K30" i="96"/>
  <c r="H30" i="96"/>
  <c r="E30" i="96"/>
  <c r="E52" i="96"/>
  <c r="F52" i="98" s="1"/>
  <c r="Z29" i="96"/>
  <c r="AH29" i="98" s="1"/>
  <c r="W29" i="96"/>
  <c r="AD29" i="98" s="1"/>
  <c r="T29" i="96"/>
  <c r="Q29" i="96"/>
  <c r="N29" i="96"/>
  <c r="K29" i="96"/>
  <c r="H29" i="96"/>
  <c r="E29" i="96"/>
  <c r="E51" i="96"/>
  <c r="F51" i="98" s="1"/>
  <c r="W28" i="96"/>
  <c r="AD28" i="98" s="1"/>
  <c r="T28" i="96"/>
  <c r="Q28" i="96"/>
  <c r="N28" i="96"/>
  <c r="K28" i="96"/>
  <c r="H28" i="96"/>
  <c r="E28" i="96"/>
  <c r="E49" i="96"/>
  <c r="F49" i="98" s="1"/>
  <c r="Z26" i="96"/>
  <c r="AH26" i="98" s="1"/>
  <c r="W26" i="96"/>
  <c r="AD26" i="98" s="1"/>
  <c r="T26" i="96"/>
  <c r="Q26" i="96"/>
  <c r="N26" i="96"/>
  <c r="K26" i="96"/>
  <c r="H26" i="96"/>
  <c r="E26" i="96"/>
  <c r="E48" i="96"/>
  <c r="F48" i="98" s="1"/>
  <c r="Z25" i="96"/>
  <c r="AH25" i="98" s="1"/>
  <c r="W25" i="96"/>
  <c r="AD25" i="98" s="1"/>
  <c r="T25" i="96"/>
  <c r="Q25" i="96"/>
  <c r="N25" i="96"/>
  <c r="K25" i="96"/>
  <c r="H25" i="96"/>
  <c r="E25" i="96"/>
  <c r="E47" i="96"/>
  <c r="F47" i="98" s="1"/>
  <c r="Z24" i="96"/>
  <c r="AH24" i="98" s="1"/>
  <c r="W24" i="96"/>
  <c r="AD24" i="98" s="1"/>
  <c r="T24" i="96"/>
  <c r="Q24" i="96"/>
  <c r="N24" i="96"/>
  <c r="K24" i="96"/>
  <c r="H24" i="96"/>
  <c r="E24" i="96"/>
  <c r="E46" i="96"/>
  <c r="F46" i="98" s="1"/>
  <c r="Z23" i="96"/>
  <c r="AH23" i="98" s="1"/>
  <c r="W23" i="96"/>
  <c r="AD23" i="98" s="1"/>
  <c r="T23" i="96"/>
  <c r="Q23" i="96"/>
  <c r="N23" i="96"/>
  <c r="K23" i="96"/>
  <c r="H23" i="96"/>
  <c r="E23" i="96"/>
  <c r="E45" i="96"/>
  <c r="F45" i="98" s="1"/>
  <c r="Z22" i="96"/>
  <c r="AH22" i="98" s="1"/>
  <c r="W22" i="96"/>
  <c r="AD22" i="98" s="1"/>
  <c r="T22" i="96"/>
  <c r="Q22" i="96"/>
  <c r="N22" i="96"/>
  <c r="K22" i="96"/>
  <c r="H22" i="96"/>
  <c r="E22" i="96"/>
  <c r="E44" i="96"/>
  <c r="F44" i="98" s="1"/>
  <c r="Z21" i="96"/>
  <c r="AH21" i="98" s="1"/>
  <c r="W21" i="96"/>
  <c r="AD21" i="98" s="1"/>
  <c r="T21" i="96"/>
  <c r="Q21" i="96"/>
  <c r="N21" i="96"/>
  <c r="K21" i="96"/>
  <c r="H21" i="96"/>
  <c r="E21" i="96"/>
  <c r="E43" i="96"/>
  <c r="F43" i="98" s="1"/>
  <c r="Z20" i="96"/>
  <c r="AH20" i="98" s="1"/>
  <c r="W20" i="96"/>
  <c r="AD20" i="98" s="1"/>
  <c r="T20" i="96"/>
  <c r="Q20" i="96"/>
  <c r="N20" i="96"/>
  <c r="K20" i="96"/>
  <c r="H20" i="96"/>
  <c r="E20" i="96"/>
  <c r="E42" i="96"/>
  <c r="F42" i="98" s="1"/>
  <c r="Z19" i="96"/>
  <c r="AH19" i="98" s="1"/>
  <c r="W19" i="96"/>
  <c r="AD19" i="98" s="1"/>
  <c r="T19" i="96"/>
  <c r="Q19" i="96"/>
  <c r="N19" i="96"/>
  <c r="K19" i="96"/>
  <c r="H19" i="96"/>
  <c r="E19" i="96"/>
  <c r="E41" i="96"/>
  <c r="F41" i="98" s="1"/>
  <c r="Z18" i="96"/>
  <c r="AH18" i="98" s="1"/>
  <c r="W18" i="96"/>
  <c r="AD18" i="98" s="1"/>
  <c r="T18" i="96"/>
  <c r="Q18" i="96"/>
  <c r="N18" i="96"/>
  <c r="K18" i="96"/>
  <c r="H18" i="96"/>
  <c r="E18" i="96"/>
  <c r="E40" i="96"/>
  <c r="F40" i="98" s="1"/>
  <c r="Z17" i="96"/>
  <c r="AH17" i="98" s="1"/>
  <c r="W17" i="96"/>
  <c r="AD17" i="98" s="1"/>
  <c r="T17" i="96"/>
  <c r="Q17" i="96"/>
  <c r="N17" i="96"/>
  <c r="K17" i="96"/>
  <c r="H17" i="96"/>
  <c r="E17" i="96"/>
  <c r="E39" i="96"/>
  <c r="F39" i="98" s="1"/>
  <c r="Z16" i="96"/>
  <c r="AH16" i="98" s="1"/>
  <c r="W16" i="96"/>
  <c r="AD16" i="98" s="1"/>
  <c r="T16" i="96"/>
  <c r="Q16" i="96"/>
  <c r="N16" i="96"/>
  <c r="K16" i="96"/>
  <c r="H16" i="96"/>
  <c r="E16" i="96"/>
  <c r="E38" i="96"/>
  <c r="F38" i="98" s="1"/>
  <c r="Z15" i="96"/>
  <c r="AH15" i="98" s="1"/>
  <c r="W15" i="96"/>
  <c r="AD15" i="98" s="1"/>
  <c r="T15" i="96"/>
  <c r="Q15" i="96"/>
  <c r="N15" i="96"/>
  <c r="K15" i="96"/>
  <c r="H15" i="96"/>
  <c r="E15" i="96"/>
  <c r="E37" i="96"/>
  <c r="F37" i="98" s="1"/>
  <c r="Z14" i="96"/>
  <c r="AH14" i="98" s="1"/>
  <c r="W14" i="96"/>
  <c r="AD14" i="98" s="1"/>
  <c r="T14" i="96"/>
  <c r="Q14" i="96"/>
  <c r="N14" i="96"/>
  <c r="K14" i="96"/>
  <c r="H14" i="96"/>
  <c r="E14" i="96"/>
  <c r="E36" i="96"/>
  <c r="F36" i="98" s="1"/>
  <c r="Z13" i="96"/>
  <c r="AH13" i="98" s="1"/>
  <c r="W13" i="96"/>
  <c r="AD13" i="98" s="1"/>
  <c r="T13" i="96"/>
  <c r="Q13" i="96"/>
  <c r="N13" i="96"/>
  <c r="K13" i="96"/>
  <c r="H13" i="96"/>
  <c r="E13" i="96"/>
  <c r="E35" i="96"/>
  <c r="F35" i="98" s="1"/>
  <c r="Z12" i="96"/>
  <c r="AH12" i="98" s="1"/>
  <c r="W12" i="96"/>
  <c r="AD12" i="98" s="1"/>
  <c r="T12" i="96"/>
  <c r="Q12" i="96"/>
  <c r="N12" i="96"/>
  <c r="K12" i="96"/>
  <c r="H12" i="96"/>
  <c r="E12" i="96"/>
  <c r="E34" i="96"/>
  <c r="F34" i="98" s="1"/>
  <c r="Z11" i="96"/>
  <c r="AH11" i="98" s="1"/>
  <c r="W11" i="96"/>
  <c r="AD11" i="98" s="1"/>
  <c r="T11" i="96"/>
  <c r="Q11" i="96"/>
  <c r="N11" i="96"/>
  <c r="K11" i="96"/>
  <c r="H11" i="96"/>
  <c r="E11" i="96"/>
  <c r="AD31" i="98" l="1"/>
  <c r="AH31" i="98"/>
  <c r="I67" i="96"/>
  <c r="O31" i="96"/>
  <c r="I31" i="96"/>
  <c r="C31" i="96"/>
  <c r="C54" i="96"/>
  <c r="X31" i="96"/>
  <c r="U31" i="96"/>
  <c r="R31" i="96"/>
  <c r="L31" i="96"/>
  <c r="F31" i="96"/>
  <c r="AC28" i="94" l="1"/>
  <c r="AC26" i="94"/>
  <c r="Z26" i="94"/>
  <c r="AF26" i="94" l="1"/>
  <c r="W26" i="94"/>
  <c r="T26" i="94"/>
  <c r="Q26" i="94"/>
  <c r="N26" i="94"/>
  <c r="K26" i="94"/>
  <c r="H26" i="94"/>
  <c r="AF28" i="94"/>
  <c r="W28" i="94"/>
  <c r="T28" i="94"/>
  <c r="Q28" i="94"/>
  <c r="N28" i="94"/>
  <c r="K28" i="94"/>
  <c r="H28" i="94"/>
  <c r="AF20" i="94"/>
  <c r="AC20" i="94"/>
  <c r="Z20" i="94"/>
  <c r="W20" i="94"/>
  <c r="T20" i="94"/>
  <c r="Q20" i="94"/>
  <c r="N20" i="94"/>
  <c r="K20" i="94"/>
  <c r="H20" i="94"/>
  <c r="E20" i="94"/>
  <c r="E28" i="94" l="1"/>
  <c r="E26" i="94"/>
  <c r="W24" i="94"/>
  <c r="N29" i="94" l="1"/>
  <c r="H22" i="94"/>
  <c r="E11" i="94"/>
  <c r="H11" i="94"/>
  <c r="K11" i="94"/>
  <c r="T24" i="94"/>
  <c r="E12" i="94"/>
  <c r="H12" i="94"/>
  <c r="K12" i="94"/>
  <c r="N12" i="94"/>
  <c r="Q12" i="94"/>
  <c r="T12" i="94"/>
  <c r="W12" i="94"/>
  <c r="Z12" i="94"/>
  <c r="AC12" i="94"/>
  <c r="AF12" i="94"/>
  <c r="E13" i="94"/>
  <c r="H13" i="94"/>
  <c r="K13" i="94"/>
  <c r="N13" i="94"/>
  <c r="Q13" i="94"/>
  <c r="T13" i="94"/>
  <c r="W13" i="94"/>
  <c r="Z13" i="94"/>
  <c r="AC13" i="94"/>
  <c r="AF13" i="94"/>
  <c r="E14" i="94"/>
  <c r="H14" i="94"/>
  <c r="K14" i="94"/>
  <c r="N14" i="94"/>
  <c r="Q14" i="94"/>
  <c r="T14" i="94"/>
  <c r="W14" i="94"/>
  <c r="Z14" i="94"/>
  <c r="AC14" i="94"/>
  <c r="AF14" i="94"/>
  <c r="E15" i="94"/>
  <c r="H15" i="94"/>
  <c r="K15" i="94"/>
  <c r="N15" i="94"/>
  <c r="Q15" i="94"/>
  <c r="T15" i="94"/>
  <c r="W15" i="94"/>
  <c r="Z15" i="94"/>
  <c r="AC15" i="94"/>
  <c r="AF15" i="94"/>
  <c r="E16" i="94"/>
  <c r="H16" i="94"/>
  <c r="K16" i="94"/>
  <c r="N16" i="94"/>
  <c r="Q16" i="94"/>
  <c r="T16" i="94"/>
  <c r="W16" i="94"/>
  <c r="Z16" i="94"/>
  <c r="AC16" i="94"/>
  <c r="AF16" i="94"/>
  <c r="E17" i="94"/>
  <c r="H17" i="94"/>
  <c r="K17" i="94"/>
  <c r="N17" i="94"/>
  <c r="Q17" i="94"/>
  <c r="T17" i="94"/>
  <c r="W17" i="94"/>
  <c r="Z17" i="94"/>
  <c r="AC17" i="94"/>
  <c r="AF17" i="94"/>
  <c r="E18" i="94"/>
  <c r="H18" i="94"/>
  <c r="K18" i="94"/>
  <c r="N18" i="94"/>
  <c r="Q18" i="94"/>
  <c r="T18" i="94"/>
  <c r="W18" i="94"/>
  <c r="Z18" i="94"/>
  <c r="AC18" i="94"/>
  <c r="AF18" i="94"/>
  <c r="E19" i="94"/>
  <c r="H19" i="94"/>
  <c r="K19" i="94"/>
  <c r="N19" i="94"/>
  <c r="Q19" i="94"/>
  <c r="T19" i="94"/>
  <c r="W19" i="94"/>
  <c r="Z19" i="94"/>
  <c r="AC19" i="94"/>
  <c r="AF19" i="94"/>
  <c r="E21" i="94"/>
  <c r="H21" i="94"/>
  <c r="K21" i="94"/>
  <c r="N21" i="94"/>
  <c r="Q21" i="94"/>
  <c r="T21" i="94"/>
  <c r="W21" i="94"/>
  <c r="Z21" i="94"/>
  <c r="AC21" i="94"/>
  <c r="AF21" i="94"/>
  <c r="E22" i="94"/>
  <c r="K22" i="94"/>
  <c r="N22" i="94"/>
  <c r="Q22" i="94"/>
  <c r="T22" i="94"/>
  <c r="W22" i="94"/>
  <c r="Z22" i="94"/>
  <c r="AC22" i="94"/>
  <c r="AF22" i="94"/>
  <c r="E23" i="94"/>
  <c r="H23" i="94"/>
  <c r="K23" i="94"/>
  <c r="N23" i="94"/>
  <c r="Q23" i="94"/>
  <c r="T23" i="94"/>
  <c r="W23" i="94"/>
  <c r="Z23" i="94"/>
  <c r="AC23" i="94"/>
  <c r="AF23" i="94"/>
  <c r="E24" i="94"/>
  <c r="H24" i="94"/>
  <c r="K24" i="94"/>
  <c r="N24" i="94"/>
  <c r="Q24" i="94"/>
  <c r="Z24" i="94"/>
  <c r="AC24" i="94"/>
  <c r="AF24" i="94"/>
  <c r="E25" i="94"/>
  <c r="H25" i="94"/>
  <c r="K25" i="94"/>
  <c r="N25" i="94"/>
  <c r="Q25" i="94"/>
  <c r="T25" i="94"/>
  <c r="W25" i="94"/>
  <c r="Z25" i="94"/>
  <c r="AC25" i="94"/>
  <c r="AF25" i="94"/>
  <c r="E29" i="94"/>
  <c r="H29" i="94"/>
  <c r="K29" i="94"/>
  <c r="Q29" i="94"/>
  <c r="T29" i="94"/>
  <c r="W29" i="94"/>
  <c r="Z29" i="94"/>
  <c r="AC29" i="94"/>
  <c r="AF29" i="94"/>
  <c r="E30" i="94"/>
  <c r="H30" i="94"/>
  <c r="K30" i="94"/>
  <c r="N30" i="94"/>
  <c r="Q30" i="94"/>
  <c r="T30" i="94"/>
  <c r="W30" i="94"/>
  <c r="Z30" i="94"/>
  <c r="AC30" i="94"/>
  <c r="AF30" i="94"/>
  <c r="N11" i="94"/>
  <c r="Q11" i="94"/>
  <c r="T11" i="94"/>
  <c r="W11" i="94"/>
  <c r="Z11" i="94"/>
  <c r="AC11" i="94"/>
  <c r="AF11" i="94"/>
  <c r="AA31" i="94" l="1"/>
  <c r="C44" i="94" s="1"/>
  <c r="X31" i="94"/>
  <c r="R31" i="94" l="1"/>
  <c r="C41" i="94" s="1"/>
  <c r="I31" i="94"/>
  <c r="C38" i="94" s="1"/>
  <c r="C31" i="94" l="1"/>
  <c r="C36" i="94" s="1"/>
  <c r="U31" i="94"/>
  <c r="C42" i="94" s="1"/>
  <c r="O31" i="94"/>
  <c r="C40" i="94" s="1"/>
  <c r="F31" i="94"/>
  <c r="C37" i="94" s="1"/>
  <c r="AD31" i="94"/>
  <c r="C45" i="94" s="1"/>
  <c r="L31" i="94"/>
  <c r="C39" i="94" s="1"/>
  <c r="H38" i="94" l="1"/>
  <c r="H40" i="94"/>
  <c r="H42" i="94" s="1"/>
  <c r="H39" i="94"/>
  <c r="M72" i="104" l="1"/>
  <c r="M72" i="103"/>
  <c r="M72" i="99"/>
  <c r="M72" i="101"/>
  <c r="M72" i="100"/>
  <c r="AF11" i="89"/>
  <c r="AF26" i="89"/>
  <c r="AF25" i="89"/>
  <c r="AF24" i="89"/>
  <c r="AF23" i="89"/>
  <c r="AF22" i="89"/>
  <c r="AF21" i="89"/>
  <c r="AF20" i="89"/>
  <c r="AF19" i="89"/>
  <c r="AF18" i="89"/>
  <c r="AF17" i="89"/>
  <c r="AF16" i="89"/>
  <c r="AF15" i="89"/>
  <c r="AF14" i="89"/>
  <c r="AF13" i="89"/>
  <c r="AF12" i="89"/>
  <c r="AC26" i="89"/>
  <c r="AC25" i="89"/>
  <c r="AC24" i="89"/>
  <c r="AC23" i="89"/>
  <c r="AC22" i="89"/>
  <c r="AC21" i="89"/>
  <c r="AC20" i="89"/>
  <c r="AC19" i="89"/>
  <c r="AC18" i="89"/>
  <c r="AC17" i="89"/>
  <c r="AC16" i="89"/>
  <c r="AC15" i="89"/>
  <c r="AC14" i="89"/>
  <c r="AC13" i="89"/>
  <c r="AC12" i="89"/>
  <c r="AC11" i="89"/>
  <c r="Z26" i="89"/>
  <c r="Z25" i="89"/>
  <c r="Z24" i="89"/>
  <c r="Z23" i="89"/>
  <c r="Z22" i="89"/>
  <c r="Z21" i="89"/>
  <c r="Z20" i="89"/>
  <c r="Z19" i="89"/>
  <c r="Z18" i="89"/>
  <c r="Z17" i="89"/>
  <c r="Z16" i="89"/>
  <c r="Z15" i="89"/>
  <c r="Z14" i="89"/>
  <c r="Z13" i="89"/>
  <c r="Z12" i="89"/>
  <c r="Z11" i="89"/>
  <c r="W26" i="89"/>
  <c r="W25" i="89"/>
  <c r="W24" i="89"/>
  <c r="W23" i="89"/>
  <c r="W22" i="89"/>
  <c r="W21" i="89"/>
  <c r="W20" i="89"/>
  <c r="W19" i="89"/>
  <c r="W18" i="89"/>
  <c r="W17" i="89"/>
  <c r="W16" i="89"/>
  <c r="W15" i="89"/>
  <c r="W14" i="89"/>
  <c r="W13" i="89"/>
  <c r="W12" i="89"/>
  <c r="W11" i="89"/>
  <c r="T26" i="89"/>
  <c r="T25" i="89"/>
  <c r="T24" i="89"/>
  <c r="T23" i="89"/>
  <c r="T22" i="89"/>
  <c r="T21" i="89"/>
  <c r="T20" i="89"/>
  <c r="T19" i="89"/>
  <c r="T18" i="89"/>
  <c r="T17" i="89"/>
  <c r="T16" i="89"/>
  <c r="T15" i="89"/>
  <c r="T14" i="89"/>
  <c r="T13" i="89"/>
  <c r="T12" i="89"/>
  <c r="T11" i="89"/>
  <c r="Q26" i="89"/>
  <c r="Q25" i="89"/>
  <c r="Q24" i="89"/>
  <c r="Q23" i="89"/>
  <c r="Q22" i="89"/>
  <c r="Q21" i="89"/>
  <c r="Q20" i="89"/>
  <c r="Q19" i="89"/>
  <c r="Q18" i="89"/>
  <c r="Q17" i="89"/>
  <c r="Q16" i="89"/>
  <c r="Q15" i="89"/>
  <c r="Q14" i="89"/>
  <c r="Q13" i="89"/>
  <c r="Q12" i="89"/>
  <c r="Q11" i="89"/>
  <c r="N26" i="89"/>
  <c r="N25" i="89"/>
  <c r="N24" i="89"/>
  <c r="N23" i="89"/>
  <c r="N22" i="89"/>
  <c r="N21" i="89"/>
  <c r="N20" i="89"/>
  <c r="N19" i="89"/>
  <c r="N18" i="89"/>
  <c r="N17" i="89"/>
  <c r="N16" i="89"/>
  <c r="N15" i="89"/>
  <c r="N14" i="89"/>
  <c r="N13" i="89"/>
  <c r="N12" i="89"/>
  <c r="N11" i="89"/>
  <c r="K26" i="89"/>
  <c r="K25" i="89"/>
  <c r="K24" i="89"/>
  <c r="K23" i="89"/>
  <c r="K22" i="89"/>
  <c r="K21" i="89"/>
  <c r="K20" i="89"/>
  <c r="K19" i="89"/>
  <c r="K18" i="89"/>
  <c r="K17" i="89"/>
  <c r="K16" i="89"/>
  <c r="K15" i="89"/>
  <c r="K14" i="89"/>
  <c r="K13" i="89"/>
  <c r="K12" i="89"/>
  <c r="K11" i="89"/>
  <c r="H11" i="89"/>
  <c r="H26" i="89"/>
  <c r="H25" i="89"/>
  <c r="H24" i="89"/>
  <c r="H23" i="89"/>
  <c r="H22" i="89"/>
  <c r="H21" i="89"/>
  <c r="H20" i="89"/>
  <c r="H19" i="89"/>
  <c r="H18" i="89"/>
  <c r="H17" i="89"/>
  <c r="H16" i="89"/>
  <c r="H15" i="89"/>
  <c r="H14" i="89"/>
  <c r="H13" i="89"/>
  <c r="H12" i="89"/>
  <c r="E26" i="89"/>
  <c r="E25" i="89"/>
  <c r="E24" i="89"/>
  <c r="E23" i="89"/>
  <c r="E22" i="89"/>
  <c r="E21" i="89"/>
  <c r="E20" i="89"/>
  <c r="E19" i="89"/>
  <c r="E18" i="89"/>
  <c r="E17" i="89"/>
  <c r="E16" i="89"/>
  <c r="E15" i="89"/>
  <c r="E14" i="89"/>
  <c r="E13" i="89"/>
  <c r="E12" i="89"/>
  <c r="E11" i="89"/>
  <c r="U27" i="89" l="1"/>
  <c r="C36" i="89" s="1"/>
  <c r="AD27" i="89"/>
  <c r="C39" i="89" s="1"/>
  <c r="AA27" i="89"/>
  <c r="C38" i="89" s="1"/>
  <c r="O27" i="89"/>
  <c r="C34" i="89" s="1"/>
  <c r="I27" i="89"/>
  <c r="C32" i="89" s="1"/>
  <c r="R27" i="89"/>
  <c r="C35" i="89" s="1"/>
  <c r="X27" i="89"/>
  <c r="C37" i="89" s="1"/>
  <c r="L27" i="89"/>
  <c r="C33" i="89" s="1"/>
  <c r="F27" i="89"/>
  <c r="C31" i="89" s="1"/>
  <c r="C27" i="89"/>
  <c r="C30" i="89" s="1"/>
  <c r="AJ20" i="86"/>
  <c r="AH20" i="86"/>
  <c r="AF20" i="86"/>
  <c r="AD20" i="86"/>
  <c r="AB20" i="86"/>
  <c r="Z20" i="86"/>
  <c r="X20" i="86"/>
  <c r="V20" i="86"/>
  <c r="T20" i="86"/>
  <c r="R20" i="86"/>
  <c r="P20" i="86"/>
  <c r="N20" i="86"/>
  <c r="L20" i="86"/>
  <c r="J20" i="86"/>
  <c r="H20" i="86"/>
  <c r="F20" i="86"/>
  <c r="AJ19" i="86"/>
  <c r="AH19" i="86"/>
  <c r="AF19" i="86"/>
  <c r="AD19" i="86"/>
  <c r="AB19" i="86"/>
  <c r="Z19" i="86"/>
  <c r="X19" i="86"/>
  <c r="V19" i="86"/>
  <c r="T19" i="86"/>
  <c r="R19" i="86"/>
  <c r="P19" i="86"/>
  <c r="N19" i="86"/>
  <c r="L19" i="86"/>
  <c r="J19" i="86"/>
  <c r="H19" i="86"/>
  <c r="F19" i="86"/>
  <c r="H34" i="89" l="1"/>
  <c r="H36" i="89" s="1"/>
  <c r="H33" i="89"/>
  <c r="H32" i="89"/>
  <c r="AI16" i="86"/>
  <c r="U10" i="86" l="1"/>
  <c r="AK8" i="86" l="1"/>
  <c r="AK9" i="86"/>
  <c r="AK10" i="86"/>
  <c r="AK11" i="86"/>
  <c r="AK12" i="86"/>
  <c r="AK13" i="86"/>
  <c r="AK14" i="86"/>
  <c r="AK15" i="86"/>
  <c r="AK16" i="86"/>
  <c r="AK7" i="86"/>
  <c r="AI8" i="86"/>
  <c r="AI9" i="86"/>
  <c r="AI10" i="86"/>
  <c r="AI11" i="86"/>
  <c r="AI12" i="86"/>
  <c r="AI13" i="86"/>
  <c r="AI14" i="86"/>
  <c r="AI15" i="86"/>
  <c r="AI7" i="86"/>
  <c r="AG8" i="86"/>
  <c r="AG9" i="86"/>
  <c r="AG10" i="86"/>
  <c r="AG11" i="86"/>
  <c r="AG12" i="86"/>
  <c r="AG13" i="86"/>
  <c r="AG14" i="86"/>
  <c r="AG15" i="86"/>
  <c r="AG16" i="86"/>
  <c r="AG7" i="86"/>
  <c r="AE8" i="86"/>
  <c r="AE9" i="86"/>
  <c r="AE10" i="86"/>
  <c r="AE11" i="86"/>
  <c r="AE12" i="86"/>
  <c r="AE13" i="86"/>
  <c r="AE14" i="86"/>
  <c r="AE15" i="86"/>
  <c r="AE16" i="86"/>
  <c r="AE7" i="86"/>
  <c r="AC8" i="86"/>
  <c r="AC9" i="86"/>
  <c r="AC10" i="86"/>
  <c r="AC11" i="86"/>
  <c r="AC12" i="86"/>
  <c r="AC13" i="86"/>
  <c r="AC14" i="86"/>
  <c r="AC15" i="86"/>
  <c r="AC16" i="86"/>
  <c r="AC7" i="86"/>
  <c r="AA8" i="86"/>
  <c r="AA9" i="86"/>
  <c r="AA10" i="86"/>
  <c r="AA11" i="86"/>
  <c r="AA12" i="86"/>
  <c r="AA13" i="86"/>
  <c r="AA14" i="86"/>
  <c r="AA15" i="86"/>
  <c r="AA16" i="86"/>
  <c r="AA7" i="86"/>
  <c r="AE19" i="86" l="1"/>
  <c r="AE20" i="86"/>
  <c r="AK20" i="86"/>
  <c r="AK19" i="86"/>
  <c r="AA19" i="86"/>
  <c r="AA20" i="86"/>
  <c r="AI19" i="86"/>
  <c r="AI20" i="86"/>
  <c r="AC20" i="86"/>
  <c r="AC19" i="86"/>
  <c r="AG20" i="86"/>
  <c r="AG19" i="86"/>
  <c r="Y8" i="86"/>
  <c r="Y9" i="86"/>
  <c r="Y10" i="86"/>
  <c r="Y11" i="86"/>
  <c r="Y12" i="86"/>
  <c r="Y13" i="86"/>
  <c r="Y14" i="86"/>
  <c r="Y15" i="86"/>
  <c r="Y16" i="86"/>
  <c r="Y7" i="86"/>
  <c r="W8" i="86"/>
  <c r="W9" i="86"/>
  <c r="W10" i="86"/>
  <c r="W11" i="86"/>
  <c r="W12" i="86"/>
  <c r="W13" i="86"/>
  <c r="W14" i="86"/>
  <c r="W15" i="86"/>
  <c r="W16" i="86"/>
  <c r="W7" i="86"/>
  <c r="U8" i="86"/>
  <c r="U9" i="86"/>
  <c r="U11" i="86"/>
  <c r="U12" i="86"/>
  <c r="U13" i="86"/>
  <c r="U14" i="86"/>
  <c r="U15" i="86"/>
  <c r="U16" i="86"/>
  <c r="U7" i="86"/>
  <c r="S8" i="86"/>
  <c r="S9" i="86"/>
  <c r="S10" i="86"/>
  <c r="S11" i="86"/>
  <c r="S12" i="86"/>
  <c r="S13" i="86"/>
  <c r="S14" i="86"/>
  <c r="S15" i="86"/>
  <c r="S16" i="86"/>
  <c r="S7" i="86"/>
  <c r="Q8" i="86"/>
  <c r="Q9" i="86"/>
  <c r="Q10" i="86"/>
  <c r="Q11" i="86"/>
  <c r="Q12" i="86"/>
  <c r="Q13" i="86"/>
  <c r="Q14" i="86"/>
  <c r="Q15" i="86"/>
  <c r="Q16" i="86"/>
  <c r="Q7" i="86"/>
  <c r="O8" i="86"/>
  <c r="O9" i="86"/>
  <c r="O10" i="86"/>
  <c r="O11" i="86"/>
  <c r="O12" i="86"/>
  <c r="O13" i="86"/>
  <c r="O14" i="86"/>
  <c r="O15" i="86"/>
  <c r="O16" i="86"/>
  <c r="O7" i="86"/>
  <c r="M8" i="86"/>
  <c r="M9" i="86"/>
  <c r="M10" i="86"/>
  <c r="M11" i="86"/>
  <c r="M12" i="86"/>
  <c r="M13" i="86"/>
  <c r="M14" i="86"/>
  <c r="M15" i="86"/>
  <c r="M16" i="86"/>
  <c r="M7" i="86"/>
  <c r="K8" i="86"/>
  <c r="K9" i="86"/>
  <c r="K10" i="86"/>
  <c r="K11" i="86"/>
  <c r="K12" i="86"/>
  <c r="K13" i="86"/>
  <c r="K14" i="86"/>
  <c r="K15" i="86"/>
  <c r="K16" i="86"/>
  <c r="K7" i="86"/>
  <c r="I8" i="86"/>
  <c r="I9" i="86"/>
  <c r="I10" i="86"/>
  <c r="I11" i="86"/>
  <c r="I12" i="86"/>
  <c r="I13" i="86"/>
  <c r="I14" i="86"/>
  <c r="I15" i="86"/>
  <c r="I16" i="86"/>
  <c r="I7" i="86"/>
  <c r="G8" i="86"/>
  <c r="G9" i="86"/>
  <c r="G10" i="86"/>
  <c r="G11" i="86"/>
  <c r="G12" i="86"/>
  <c r="G13" i="86"/>
  <c r="G14" i="86"/>
  <c r="G15" i="86"/>
  <c r="G16" i="86"/>
  <c r="G7" i="86"/>
  <c r="O20" i="86" l="1"/>
  <c r="O19" i="86"/>
  <c r="Y20" i="86"/>
  <c r="Y19" i="86"/>
  <c r="W20" i="86"/>
  <c r="W19" i="86"/>
  <c r="G20" i="86"/>
  <c r="G19" i="86"/>
  <c r="K20" i="86"/>
  <c r="K19" i="86"/>
  <c r="S19" i="86"/>
  <c r="S20" i="86"/>
  <c r="AL15" i="86"/>
  <c r="I19" i="86"/>
  <c r="I20" i="86"/>
  <c r="Q20" i="86"/>
  <c r="Q19" i="86"/>
  <c r="U19" i="86"/>
  <c r="U20" i="86"/>
  <c r="M19" i="86"/>
  <c r="M20" i="86"/>
  <c r="AL14" i="86"/>
  <c r="AL10" i="86"/>
  <c r="AL13" i="86"/>
  <c r="AL9" i="86"/>
  <c r="AL11" i="86"/>
  <c r="AL16" i="86"/>
  <c r="AL12" i="86"/>
  <c r="AL7" i="86"/>
  <c r="AL8" i="86"/>
  <c r="AL20" i="86" l="1"/>
  <c r="AL19" i="86"/>
  <c r="F31" i="97"/>
  <c r="I31" i="97"/>
</calcChain>
</file>

<file path=xl/sharedStrings.xml><?xml version="1.0" encoding="utf-8"?>
<sst xmlns="http://schemas.openxmlformats.org/spreadsheetml/2006/main" count="3204" uniqueCount="498">
  <si>
    <t xml:space="preserve"> </t>
  </si>
  <si>
    <t>Cidade Nova</t>
  </si>
  <si>
    <t>MENOR PREÇO</t>
  </si>
  <si>
    <t>Norte</t>
  </si>
  <si>
    <t>Oeste</t>
  </si>
  <si>
    <t>ESTABELECIMENTO</t>
  </si>
  <si>
    <t>ENDEREÇO</t>
  </si>
  <si>
    <t>BAIRRO</t>
  </si>
  <si>
    <t>ZONA</t>
  </si>
  <si>
    <t>MAIOR PREÇO</t>
  </si>
  <si>
    <t>Baratão da Carne</t>
  </si>
  <si>
    <t>Av. Camapuã, 2221</t>
  </si>
  <si>
    <t>Supermercado Rodrigues</t>
  </si>
  <si>
    <t xml:space="preserve">                 Fonte: Divisão de Fiscalização/Procon Manaus.</t>
  </si>
  <si>
    <t>Feijão carioca - 1kg</t>
  </si>
  <si>
    <t>Farinha d'agua - 1kg</t>
  </si>
  <si>
    <t>Sal refinado - 1kg</t>
  </si>
  <si>
    <t>Óleo de soja - 900 ml</t>
  </si>
  <si>
    <t>Café torrado e moído - 250g</t>
  </si>
  <si>
    <t>Margarina comum com sal - 250g</t>
  </si>
  <si>
    <t>Av Max Teixeira, 3676</t>
  </si>
  <si>
    <t>Coema Supermerdado</t>
  </si>
  <si>
    <t>Supermercado Nova Era</t>
  </si>
  <si>
    <t>Açucar Cristal 1kg</t>
  </si>
  <si>
    <t>Av Max Teixeira, 1878</t>
  </si>
  <si>
    <t>Macarrão espaguete comum - 400g</t>
  </si>
  <si>
    <t>Assaí</t>
  </si>
  <si>
    <t>Atack</t>
  </si>
  <si>
    <t>DB</t>
  </si>
  <si>
    <t>Av. Samauma, 156</t>
  </si>
  <si>
    <t>Av Torquato Tapajós, 2200</t>
  </si>
  <si>
    <t>Flores</t>
  </si>
  <si>
    <t>Arroz branco        tipo 1 - 1 kg</t>
  </si>
  <si>
    <t>Arroz branco        tipo 1 - 1 kg -4 und</t>
  </si>
  <si>
    <t>Café torrado e moído - 250g(2und)</t>
  </si>
  <si>
    <t>Margarina comum com sal - 250g(3und)</t>
  </si>
  <si>
    <t>Total</t>
  </si>
  <si>
    <t>Açucar Cristal 1kg - 03 und</t>
  </si>
  <si>
    <t>Feijão carioca - 1kg - 4 und</t>
  </si>
  <si>
    <t>Farinha d'agua - 1kg-3und</t>
  </si>
  <si>
    <t>Sal refinado - 1kg-1und</t>
  </si>
  <si>
    <t>Macarrão espaguete comum - 400g 2 und</t>
  </si>
  <si>
    <t>Óleo de soja - 900 ml-1und</t>
  </si>
  <si>
    <t xml:space="preserve">No. </t>
  </si>
  <si>
    <t>Batata - 1Kg</t>
  </si>
  <si>
    <t>Macaxeira - 1Kg</t>
  </si>
  <si>
    <t>Banana Prata - 1Kg</t>
  </si>
  <si>
    <t>Mamão- 1Kg</t>
  </si>
  <si>
    <t>Ovos- 30 unidades</t>
  </si>
  <si>
    <t>Frango inteiro - 1Kg</t>
  </si>
  <si>
    <t>Batata - 2Kg</t>
  </si>
  <si>
    <t>Frango inteiro - 4Kg</t>
  </si>
  <si>
    <t>Mamão- 2Kg</t>
  </si>
  <si>
    <t>Banana Prata - 2Kg</t>
  </si>
  <si>
    <t>Macaxeira - 2Kg</t>
  </si>
  <si>
    <t>Carrefour</t>
  </si>
  <si>
    <t>Atacadão</t>
  </si>
  <si>
    <t>Av.Max Teixeira , 4000</t>
  </si>
  <si>
    <t xml:space="preserve">Cidade Nova </t>
  </si>
  <si>
    <t xml:space="preserve">Norte </t>
  </si>
  <si>
    <t>Av Torquato Tapajós, 9250</t>
  </si>
  <si>
    <t xml:space="preserve">Colônia Terra Nova </t>
  </si>
  <si>
    <t>Av.Djalma Batista ,276</t>
  </si>
  <si>
    <t xml:space="preserve">Flores </t>
  </si>
  <si>
    <t xml:space="preserve"> Centro Sul</t>
  </si>
  <si>
    <t>Av.Max Teixeira,3851</t>
  </si>
  <si>
    <t xml:space="preserve">Nova Cidade </t>
  </si>
  <si>
    <t>Av Torquato Tapajós, 5.200</t>
  </si>
  <si>
    <t xml:space="preserve">Centro Sul </t>
  </si>
  <si>
    <t>PESQUISA DE PREÇOS DA CESTA BÁSICA - 01/04/2025.</t>
  </si>
  <si>
    <t>Leite em pó integral - 400g</t>
  </si>
  <si>
    <t>Leite em pó integral 400g   2 und</t>
  </si>
  <si>
    <t>Supermercado Vitória</t>
  </si>
  <si>
    <t>Pesquisa de Preços - Cesta Básica</t>
  </si>
  <si>
    <t>PRODUTO</t>
  </si>
  <si>
    <t>Açucar Cristal 1kg - 3und</t>
  </si>
  <si>
    <t>Óleo de soja-900ml</t>
  </si>
  <si>
    <t>Macaxeira - 2kg</t>
  </si>
  <si>
    <t>Banana Prata - 2kg</t>
  </si>
  <si>
    <t>Mamão - 2kg</t>
  </si>
  <si>
    <t>Ovos - 30 unidades</t>
  </si>
  <si>
    <t>Frango inteiro - 4kg</t>
  </si>
  <si>
    <t>TOTAL DA CESTA BÁSICA</t>
  </si>
  <si>
    <t>NOVA ERA</t>
  </si>
  <si>
    <t>MARCA</t>
  </si>
  <si>
    <t>VALOR</t>
  </si>
  <si>
    <t>BARATÃO DA CARNE</t>
  </si>
  <si>
    <t>SUP COEMA</t>
  </si>
  <si>
    <t>ATACK</t>
  </si>
  <si>
    <t>SUP DB</t>
  </si>
  <si>
    <t>ASSAÍ</t>
  </si>
  <si>
    <t>CARREFOUR</t>
  </si>
  <si>
    <t>ATACADÃO</t>
  </si>
  <si>
    <t>SUP VITÓRIA</t>
  </si>
  <si>
    <t>RODRIGUES</t>
  </si>
  <si>
    <t>VLR UNIT</t>
  </si>
  <si>
    <t>TOTAL</t>
  </si>
  <si>
    <t>Itens</t>
  </si>
  <si>
    <t>PREÇO TOTAL DA CESTA BÁSICA</t>
  </si>
  <si>
    <t xml:space="preserve">CARREFOUR </t>
  </si>
  <si>
    <t xml:space="preserve">ATACADÃO </t>
  </si>
  <si>
    <t>VITÓRIA</t>
  </si>
  <si>
    <t>COMPARATIVO DE PREÇOS DA CESTA BÁSICA</t>
  </si>
  <si>
    <t>PRODUTOS COM O MAIOR AUMENTO DE PREÇO</t>
  </si>
  <si>
    <t>PRODUTOS COM A MAIOR REDUÇÃO DE PREÇO</t>
  </si>
  <si>
    <t>Arroz Branco tipo 1 -  4und</t>
  </si>
  <si>
    <t>PREÇO MÉDIO ATUAL</t>
  </si>
  <si>
    <t>PREÇO MÉDIO MÊS ANTERIOR</t>
  </si>
  <si>
    <t>VARIAÇÃO DO PREÇO MÉDIO</t>
  </si>
  <si>
    <t>Feijão Carioca - 1kg - 4und</t>
  </si>
  <si>
    <t>Farinha d'água - 1kg - 3und</t>
  </si>
  <si>
    <t>Macarrão espaguete - 400g - 2und</t>
  </si>
  <si>
    <t>Leite em pó integral - 400g - 2und</t>
  </si>
  <si>
    <t>Café torrado e moído - 250g - 2und</t>
  </si>
  <si>
    <t>Margarina com sal - 250g - 3und</t>
  </si>
  <si>
    <t>SUPERMERCADO COEMA</t>
  </si>
  <si>
    <t>SUPERMERCADO DB</t>
  </si>
  <si>
    <t xml:space="preserve"> RODRIGUES</t>
  </si>
  <si>
    <t>itamarati</t>
  </si>
  <si>
    <t>sonora</t>
  </si>
  <si>
    <t>docedia</t>
  </si>
  <si>
    <t>caçarola</t>
  </si>
  <si>
    <t>biju</t>
  </si>
  <si>
    <t>riograndino</t>
  </si>
  <si>
    <t>top</t>
  </si>
  <si>
    <t>zilmar</t>
  </si>
  <si>
    <t>simpatia</t>
  </si>
  <si>
    <t>cariri</t>
  </si>
  <si>
    <t>nossacasa</t>
  </si>
  <si>
    <t>kaldinho</t>
  </si>
  <si>
    <t>bombocado</t>
  </si>
  <si>
    <t>donadê</t>
  </si>
  <si>
    <t>dacasa</t>
  </si>
  <si>
    <t>só grãos</t>
  </si>
  <si>
    <t>cruzeiro</t>
  </si>
  <si>
    <t>dizabel</t>
  </si>
  <si>
    <t>grão real</t>
  </si>
  <si>
    <t>di felicia</t>
  </si>
  <si>
    <t>pop</t>
  </si>
  <si>
    <t>potiguar</t>
  </si>
  <si>
    <t>almirante</t>
  </si>
  <si>
    <t>caiçara</t>
  </si>
  <si>
    <t>bonsabor</t>
  </si>
  <si>
    <t>estrela</t>
  </si>
  <si>
    <t>amália</t>
  </si>
  <si>
    <t>ambra</t>
  </si>
  <si>
    <t>araguaia</t>
  </si>
  <si>
    <t>qdelicia</t>
  </si>
  <si>
    <t>vitoriosa</t>
  </si>
  <si>
    <t>concórdia</t>
  </si>
  <si>
    <t>vitaliv</t>
  </si>
  <si>
    <t>coamo</t>
  </si>
  <si>
    <t>soya</t>
  </si>
  <si>
    <t>itambé</t>
  </si>
  <si>
    <t>italac</t>
  </si>
  <si>
    <t>leitebom</t>
  </si>
  <si>
    <t>tirol</t>
  </si>
  <si>
    <t>do norte</t>
  </si>
  <si>
    <t>na xícara</t>
  </si>
  <si>
    <t>manaus</t>
  </si>
  <si>
    <t>dunorte</t>
  </si>
  <si>
    <t>rancheiro</t>
  </si>
  <si>
    <t>vitória</t>
  </si>
  <si>
    <t>primor</t>
  </si>
  <si>
    <t>claybon</t>
  </si>
  <si>
    <t>deline</t>
  </si>
  <si>
    <t xml:space="preserve">claybon </t>
  </si>
  <si>
    <t>Batata escovada - 2kg</t>
  </si>
  <si>
    <t>-</t>
  </si>
  <si>
    <t>agromanaus</t>
  </si>
  <si>
    <t>são pedro</t>
  </si>
  <si>
    <t>maringa</t>
  </si>
  <si>
    <t>sadia</t>
  </si>
  <si>
    <t>ferreira</t>
  </si>
  <si>
    <t>alliz</t>
  </si>
  <si>
    <t>MENOR PREÇO - VITÓRIA</t>
  </si>
  <si>
    <t>MAIOR PREÇO - CARREFOUR</t>
  </si>
  <si>
    <t xml:space="preserve">Farinha d'água - 1kg </t>
  </si>
  <si>
    <t xml:space="preserve">Margarina com sal - 250g </t>
  </si>
  <si>
    <t>Batata escovada - 1kg</t>
  </si>
  <si>
    <t xml:space="preserve">Leite em pó integral - 400g </t>
  </si>
  <si>
    <t>* o menor preço atual simula a compra da cesta básica considerando apenas os produtos mais baratos dentre todos os estabelecimentos.</t>
  </si>
  <si>
    <t>Realizada no dia 06 de maio de 2025</t>
  </si>
  <si>
    <t xml:space="preserve">Açúcar Cristal 1kg </t>
  </si>
  <si>
    <t>primavera</t>
  </si>
  <si>
    <t>dona dê</t>
  </si>
  <si>
    <t>campo verde</t>
  </si>
  <si>
    <t>q delicia</t>
  </si>
  <si>
    <t>maratá</t>
  </si>
  <si>
    <t>colibri</t>
  </si>
  <si>
    <t>bom sabor</t>
  </si>
  <si>
    <t>ccgl</t>
  </si>
  <si>
    <t>seara</t>
  </si>
  <si>
    <t>SUP VENEZA</t>
  </si>
  <si>
    <t>da casa</t>
  </si>
  <si>
    <t>favorita</t>
  </si>
  <si>
    <t>veneza</t>
  </si>
  <si>
    <t>delicata</t>
  </si>
  <si>
    <t>doce dia</t>
  </si>
  <si>
    <t>catarinão</t>
  </si>
  <si>
    <t>piracanjuba</t>
  </si>
  <si>
    <t>garçonete</t>
  </si>
  <si>
    <t>cristal</t>
  </si>
  <si>
    <t>santa clara</t>
  </si>
  <si>
    <t>somave</t>
  </si>
  <si>
    <t>brilhante</t>
  </si>
  <si>
    <t>tio chico</t>
  </si>
  <si>
    <t xml:space="preserve">vitória </t>
  </si>
  <si>
    <t>PREÇO MENOR CESTA BÁSICA</t>
  </si>
  <si>
    <t>RANKING</t>
  </si>
  <si>
    <t>toya</t>
  </si>
  <si>
    <t>panelaço</t>
  </si>
  <si>
    <t>barracool</t>
  </si>
  <si>
    <t>OUT</t>
  </si>
  <si>
    <t>soberana</t>
  </si>
  <si>
    <t>vitoria</t>
  </si>
  <si>
    <t>copacol</t>
  </si>
  <si>
    <t>NOV</t>
  </si>
  <si>
    <t>granbon</t>
  </si>
  <si>
    <t>maringá</t>
  </si>
  <si>
    <t>q-delicia</t>
  </si>
  <si>
    <t>alvorada manaus</t>
  </si>
  <si>
    <t>dona clara</t>
  </si>
  <si>
    <t>allizz</t>
  </si>
  <si>
    <t>sosal</t>
  </si>
  <si>
    <t>campilar</t>
  </si>
  <si>
    <t xml:space="preserve">doce dia </t>
  </si>
  <si>
    <t>Farinha de milho flocada</t>
  </si>
  <si>
    <t>d.clara</t>
  </si>
  <si>
    <t>Alho - 200g</t>
  </si>
  <si>
    <t>Tomate - 1kg</t>
  </si>
  <si>
    <t>Cebola - 1kg</t>
  </si>
  <si>
    <t>VITORIA</t>
  </si>
  <si>
    <t>JAN</t>
  </si>
  <si>
    <t>Realizada no dia 05 e 06 de janeiro de 2026</t>
  </si>
  <si>
    <t>teo</t>
  </si>
  <si>
    <t>globo</t>
  </si>
  <si>
    <t>bonsucesso</t>
  </si>
  <si>
    <t>agrominas</t>
  </si>
  <si>
    <t>piramide</t>
  </si>
  <si>
    <t>d. clara</t>
  </si>
  <si>
    <t>gota</t>
  </si>
  <si>
    <t>pvc</t>
  </si>
  <si>
    <t>MENOR PREÇO - ATACADÃO</t>
  </si>
  <si>
    <t>concordia</t>
  </si>
  <si>
    <t>sinha</t>
  </si>
  <si>
    <t>* o menor preço atual simula a compra dos produtos considerando o menor valor dentre todos os estabelecimentos.</t>
  </si>
  <si>
    <t>Redução de 5,84% de outubro para novembro</t>
  </si>
  <si>
    <t>Aumento de 23,78% de novembro para janeiro</t>
  </si>
  <si>
    <t>Realizada no dia 02 de fevereiro de 2026</t>
  </si>
  <si>
    <t>doce vida</t>
  </si>
  <si>
    <t>pavesi</t>
  </si>
  <si>
    <t>sinhá</t>
  </si>
  <si>
    <t>meu biju</t>
  </si>
  <si>
    <t>qualitti</t>
  </si>
  <si>
    <t>rico prato</t>
  </si>
  <si>
    <t>rio grandino</t>
  </si>
  <si>
    <t>tio urbano</t>
  </si>
  <si>
    <t>duleit</t>
  </si>
  <si>
    <t>café do rancho</t>
  </si>
  <si>
    <t>delini</t>
  </si>
  <si>
    <t>RN</t>
  </si>
  <si>
    <t>gostosim</t>
  </si>
  <si>
    <t>aguiar</t>
  </si>
  <si>
    <t>MENOR PREÇO - SUPERMERCADO DB</t>
  </si>
  <si>
    <t>FEV</t>
  </si>
  <si>
    <t>Aumento de 3,24% de janeiro para fevereiro</t>
  </si>
  <si>
    <t>PRODUTOS COM MAIOR AUMENTO DE PREÇO</t>
  </si>
  <si>
    <t>OVOS</t>
  </si>
  <si>
    <t xml:space="preserve">sonora </t>
  </si>
  <si>
    <t>pirancajuba</t>
  </si>
  <si>
    <t>primo</t>
  </si>
  <si>
    <t xml:space="preserve">Café torrado/moído - 250g </t>
  </si>
  <si>
    <t>Realizada no dia 06 de março de 2026</t>
  </si>
  <si>
    <t>alvorada</t>
  </si>
  <si>
    <t>Flocão de milho</t>
  </si>
  <si>
    <t>novo milho</t>
  </si>
  <si>
    <t>dallas</t>
  </si>
  <si>
    <t>dona benta</t>
  </si>
  <si>
    <t xml:space="preserve">grão de </t>
  </si>
  <si>
    <t>banetti</t>
  </si>
  <si>
    <t>agro manaus</t>
  </si>
  <si>
    <t>bom prato</t>
  </si>
  <si>
    <t>faronta</t>
  </si>
  <si>
    <t>elogiuta</t>
  </si>
  <si>
    <t>pandião</t>
  </si>
  <si>
    <t>sal</t>
  </si>
  <si>
    <t>duleite</t>
  </si>
  <si>
    <t>faccio</t>
  </si>
  <si>
    <t>piramite</t>
  </si>
  <si>
    <t>café puro</t>
  </si>
  <si>
    <t>MENOR PREÇO - SUPERMERCADO ASSAÍ</t>
  </si>
  <si>
    <t>MAIOR PREÇO - VENEZA</t>
  </si>
  <si>
    <t>MAR</t>
  </si>
  <si>
    <t>e uma redução -14,10</t>
  </si>
  <si>
    <t>dif</t>
  </si>
  <si>
    <t>diferença</t>
  </si>
  <si>
    <t xml:space="preserve">Café torrado e moído - 250g </t>
  </si>
  <si>
    <t>passarão</t>
  </si>
  <si>
    <t>grão de ouro</t>
  </si>
  <si>
    <t>sal globo</t>
  </si>
  <si>
    <t>sonora cristal</t>
  </si>
  <si>
    <t>feijão da casa</t>
  </si>
  <si>
    <t>marata</t>
  </si>
  <si>
    <t>pérola</t>
  </si>
  <si>
    <t>kikaldo</t>
  </si>
  <si>
    <t>brandini</t>
  </si>
  <si>
    <t>becel</t>
  </si>
  <si>
    <t>itikawa</t>
  </si>
  <si>
    <t>barralcool</t>
  </si>
  <si>
    <t>mil mares</t>
  </si>
  <si>
    <t>claybom</t>
  </si>
  <si>
    <t>rio grandinho</t>
  </si>
  <si>
    <t>pampeano</t>
  </si>
  <si>
    <t>dona de</t>
  </si>
  <si>
    <t>serra verde</t>
  </si>
  <si>
    <t>matiqueira</t>
  </si>
  <si>
    <t>granbom</t>
  </si>
  <si>
    <t>bom bocado</t>
  </si>
  <si>
    <t xml:space="preserve">almirante </t>
  </si>
  <si>
    <t>bonetti</t>
  </si>
  <si>
    <t>MENOR PREÇO - SUP DB</t>
  </si>
  <si>
    <t>ABR</t>
  </si>
  <si>
    <t>MAI</t>
  </si>
  <si>
    <t>VLR UNIT/KG</t>
  </si>
  <si>
    <t>Óleo de soja- 1und - 900ml</t>
  </si>
  <si>
    <t>Óleo de soja - 1und - 900ml</t>
  </si>
  <si>
    <t>Óleo de soja - 1unid - 900ml</t>
  </si>
  <si>
    <t>Ovos - cart - 30 unidades</t>
  </si>
  <si>
    <t>Flocão de milho - 1und</t>
  </si>
  <si>
    <t>Óleo de soja- 1unid - 900ml</t>
  </si>
  <si>
    <t>ABRIL</t>
  </si>
  <si>
    <t>MARÇO</t>
  </si>
  <si>
    <t xml:space="preserve">MÉDIA </t>
  </si>
  <si>
    <t>MÉDIA DE PREÇO</t>
  </si>
  <si>
    <t>%</t>
  </si>
  <si>
    <t>DIFERENÇA</t>
  </si>
  <si>
    <t>*Redução de 2,26% de março para abril</t>
  </si>
  <si>
    <t>Macaxeira</t>
  </si>
  <si>
    <t>Margarina com sal - 250g</t>
  </si>
  <si>
    <t xml:space="preserve">Mamão </t>
  </si>
  <si>
    <t>Realizada no dia 12 de maio de 2026</t>
  </si>
  <si>
    <t>mantiquera</t>
  </si>
  <si>
    <t>hikawa</t>
  </si>
  <si>
    <t>davi</t>
  </si>
  <si>
    <t>vera cruz</t>
  </si>
  <si>
    <t>fortaleza</t>
  </si>
  <si>
    <t>granja k.ete</t>
  </si>
  <si>
    <t>leste</t>
  </si>
  <si>
    <t>soltinho</t>
  </si>
  <si>
    <t>ki delicia</t>
  </si>
  <si>
    <t>do rancho</t>
  </si>
  <si>
    <t>jaguar</t>
  </si>
  <si>
    <t>rn</t>
  </si>
  <si>
    <t>maio</t>
  </si>
  <si>
    <t>abril</t>
  </si>
  <si>
    <t>café</t>
  </si>
  <si>
    <t>sal refinado</t>
  </si>
  <si>
    <t>*Redução de 0,91% de maio para abril</t>
  </si>
  <si>
    <t>Tomate</t>
  </si>
  <si>
    <t>Batata</t>
  </si>
  <si>
    <t>Margarina</t>
  </si>
  <si>
    <t>Realizada no dia 01 de junho de 2026</t>
  </si>
  <si>
    <t>d mais</t>
  </si>
  <si>
    <t>itamaraty</t>
  </si>
  <si>
    <t>sta clara</t>
  </si>
  <si>
    <t>camp milho</t>
  </si>
  <si>
    <t>jagua</t>
  </si>
  <si>
    <t>junho</t>
  </si>
  <si>
    <t>campmilho</t>
  </si>
  <si>
    <t>americano</t>
  </si>
  <si>
    <t>JUN</t>
  </si>
  <si>
    <t>Macarrão espaguete - 400g</t>
  </si>
  <si>
    <t xml:space="preserve">Açucar Cristal 1kg </t>
  </si>
  <si>
    <t>Cebola - kg</t>
  </si>
  <si>
    <t>Mamão - kg</t>
  </si>
  <si>
    <t>Feijão Carioca - Kg</t>
  </si>
  <si>
    <t>*Aumento de 5,48% de maio para junho</t>
  </si>
  <si>
    <t>Realizada no dia 02 de julho de 2026</t>
  </si>
  <si>
    <t>D Mais</t>
  </si>
  <si>
    <t>Sonora</t>
  </si>
  <si>
    <t>Dona Dê</t>
  </si>
  <si>
    <t>Potigua</t>
  </si>
  <si>
    <t>Dana Clara</t>
  </si>
  <si>
    <t>Q Delícia</t>
  </si>
  <si>
    <t>Concórdia</t>
  </si>
  <si>
    <t>Itambé</t>
  </si>
  <si>
    <t>Garçonete</t>
  </si>
  <si>
    <t>Primor</t>
  </si>
  <si>
    <t>Campo Verde</t>
  </si>
  <si>
    <t>Maringá</t>
  </si>
  <si>
    <t>Itamaraty</t>
  </si>
  <si>
    <t>Fazenda</t>
  </si>
  <si>
    <t>Kaldinho</t>
  </si>
  <si>
    <t>Alvorada</t>
  </si>
  <si>
    <t>D. Clara</t>
  </si>
  <si>
    <t>Serra Verde</t>
  </si>
  <si>
    <t>Pracanjuba</t>
  </si>
  <si>
    <t>Do Norte</t>
  </si>
  <si>
    <t>Seara</t>
  </si>
  <si>
    <t>Catarinão</t>
  </si>
  <si>
    <t>Kicaldo</t>
  </si>
  <si>
    <t>Vera Cruz</t>
  </si>
  <si>
    <t>D. clara</t>
  </si>
  <si>
    <t>Caiçara</t>
  </si>
  <si>
    <t>Favorita</t>
  </si>
  <si>
    <t>Toya</t>
  </si>
  <si>
    <t>Deline</t>
  </si>
  <si>
    <t>Veneza</t>
  </si>
  <si>
    <t>Quality</t>
  </si>
  <si>
    <t>Rico Prato</t>
  </si>
  <si>
    <t>Da Casa</t>
  </si>
  <si>
    <t>Colibri</t>
  </si>
  <si>
    <t>Globo</t>
  </si>
  <si>
    <t>Gostoso</t>
  </si>
  <si>
    <t>Duleite</t>
  </si>
  <si>
    <t>Kimimo</t>
  </si>
  <si>
    <t>Bulnez</t>
  </si>
  <si>
    <t>Sadia</t>
  </si>
  <si>
    <t>Doce Dia</t>
  </si>
  <si>
    <t>Cruzeiro</t>
  </si>
  <si>
    <t>Milmares</t>
  </si>
  <si>
    <t>Sinhá</t>
  </si>
  <si>
    <t>Tirol</t>
  </si>
  <si>
    <t>Maratá</t>
  </si>
  <si>
    <t>Vitória</t>
  </si>
  <si>
    <t>Pampeano</t>
  </si>
  <si>
    <t>Grão real</t>
  </si>
  <si>
    <t>Manaus</t>
  </si>
  <si>
    <t>São Pedro</t>
  </si>
  <si>
    <t>Panelaço</t>
  </si>
  <si>
    <t>Di Felícia</t>
  </si>
  <si>
    <t>Danado d Bom</t>
  </si>
  <si>
    <t>Do Rancho</t>
  </si>
  <si>
    <t>G. Passarão</t>
  </si>
  <si>
    <t>Brilhante</t>
  </si>
  <si>
    <t>Bom sabor</t>
  </si>
  <si>
    <t>G. Vitória</t>
  </si>
  <si>
    <t>Licaldo</t>
  </si>
  <si>
    <t>Bom Sabor</t>
  </si>
  <si>
    <t>Sera Verde</t>
  </si>
  <si>
    <t>Doriana</t>
  </si>
  <si>
    <t>Copacol</t>
  </si>
  <si>
    <t>Biju</t>
  </si>
  <si>
    <t>Grão Ouro</t>
  </si>
  <si>
    <t>Santa Clara</t>
  </si>
  <si>
    <t>Amazonas</t>
  </si>
  <si>
    <t>Banana</t>
  </si>
  <si>
    <t>Mamão</t>
  </si>
  <si>
    <t>Alho</t>
  </si>
  <si>
    <t>Cebola</t>
  </si>
  <si>
    <t>julho</t>
  </si>
  <si>
    <t>JUL</t>
  </si>
  <si>
    <t>*Aumento de 7,06% de junho para julho</t>
  </si>
  <si>
    <t>Ovos - cart - 30 unid</t>
  </si>
  <si>
    <t>Cebola - Kg</t>
  </si>
  <si>
    <t>SUPERMERCADO VITÓRIA</t>
  </si>
  <si>
    <t>SUPERMERCADO VENEZA</t>
  </si>
  <si>
    <t>HIPER DB</t>
  </si>
  <si>
    <t>SUPERMERCADO RODRIGUES</t>
  </si>
  <si>
    <t>Batata Portuguesa- kg</t>
  </si>
  <si>
    <t>Batata Portuguesa escovada - 2kg</t>
  </si>
  <si>
    <t>Realizada no dia 03 de agosto de 2026</t>
  </si>
  <si>
    <t>pavisi</t>
  </si>
  <si>
    <t>urupa</t>
  </si>
  <si>
    <t>Grão forte</t>
  </si>
  <si>
    <t>bom docado</t>
  </si>
  <si>
    <t>norte</t>
  </si>
  <si>
    <t>mellita</t>
  </si>
  <si>
    <t>sal marinho</t>
  </si>
  <si>
    <t>mantigueira</t>
  </si>
  <si>
    <t>manaus tradicional</t>
  </si>
  <si>
    <t>granjketo</t>
  </si>
  <si>
    <t>vai bem</t>
  </si>
  <si>
    <t>agosto</t>
  </si>
  <si>
    <t>MENOR PREÇO - NOVA ERA</t>
  </si>
  <si>
    <t>AGO</t>
  </si>
  <si>
    <t>SET</t>
  </si>
  <si>
    <t>açucar</t>
  </si>
  <si>
    <t>arroz</t>
  </si>
  <si>
    <t>feijão</t>
  </si>
  <si>
    <t>farinha</t>
  </si>
  <si>
    <t>flocão</t>
  </si>
  <si>
    <t>macarrão</t>
  </si>
  <si>
    <t>óleo</t>
  </si>
  <si>
    <t>leite</t>
  </si>
  <si>
    <t>margarina</t>
  </si>
  <si>
    <t>batata</t>
  </si>
  <si>
    <t xml:space="preserve">Cebola </t>
  </si>
  <si>
    <t>Ovos</t>
  </si>
  <si>
    <t xml:space="preserve">Frango </t>
  </si>
  <si>
    <t>Tomate - Kg</t>
  </si>
  <si>
    <t>Batata - Kg</t>
  </si>
  <si>
    <t>Margarina - 250g</t>
  </si>
  <si>
    <t>Mamão - Kg</t>
  </si>
  <si>
    <t>Redução de</t>
  </si>
  <si>
    <t>Sal refinado - kg</t>
  </si>
  <si>
    <t>* o menor preço atual simula a compra da cesta básica considerando o menor valor dentre todos os estabelecimentos.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</si>
</sst>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[$R$-416]\ #,##0.00;[Red]\-[$R$-416]\ #,##0.00"/>
  </numFmts>
  <fonts count="35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name val="Arial Narrow"/>
      <family val="2"/>
    </font>
    <font>
      <sz val="8"/>
      <color rgb="FFFF0000"/>
      <name val="Arial"/>
      <family val="2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  <font>
      <sz val="8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5"/>
      <name val="Arial"/>
      <family val="2"/>
    </font>
    <font>
      <b/>
      <sz val="9"/>
      <color rgb="FFC00000"/>
      <name val="Arial"/>
      <family val="2"/>
    </font>
    <font>
      <b/>
      <sz val="9"/>
      <color theme="4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b/>
      <sz val="12"/>
      <name val="Arial"/>
      <family val="2"/>
    </font>
    <font>
      <b/>
      <sz val="10"/>
      <color theme="8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rgb="FF0070C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theme="2" tint="-9.9978637043366805E-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2" tint="-9.9978637043366805E-2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2" tint="-9.9978637043366805E-2"/>
      </right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0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2" borderId="0" xfId="0" applyFont="1" applyFill="1"/>
    <xf numFmtId="0" fontId="2" fillId="0" borderId="0" xfId="0" applyFont="1"/>
    <xf numFmtId="0" fontId="1" fillId="5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0" fillId="0" borderId="1" xfId="0" applyBorder="1"/>
    <xf numFmtId="0" fontId="1" fillId="5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/>
    <xf numFmtId="0" fontId="2" fillId="5" borderId="0" xfId="0" applyFont="1" applyFill="1" applyAlignme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 vertical="center" shrinkToFi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top" shrinkToFit="1"/>
    </xf>
    <xf numFmtId="0" fontId="5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 applyAlignment="1">
      <alignment wrapText="1"/>
    </xf>
    <xf numFmtId="2" fontId="6" fillId="2" borderId="0" xfId="0" applyNumberFormat="1" applyFont="1" applyFill="1" applyBorder="1" applyAlignment="1">
      <alignment horizontal="center" vertical="top" shrinkToFit="1"/>
    </xf>
    <xf numFmtId="2" fontId="5" fillId="2" borderId="0" xfId="0" applyNumberFormat="1" applyFont="1" applyFill="1" applyBorder="1" applyAlignment="1">
      <alignment horizontal="center" vertical="top" shrinkToFit="1"/>
    </xf>
    <xf numFmtId="2" fontId="3" fillId="2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textRotation="90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7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shrinkToFit="1"/>
    </xf>
    <xf numFmtId="2" fontId="11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2" fontId="11" fillId="2" borderId="1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2" fontId="11" fillId="8" borderId="1" xfId="0" applyNumberFormat="1" applyFont="1" applyFill="1" applyBorder="1" applyAlignment="1">
      <alignment horizontal="center" vertical="center" shrinkToFit="1"/>
    </xf>
    <xf numFmtId="2" fontId="11" fillId="8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 wrapText="1"/>
    </xf>
    <xf numFmtId="2" fontId="11" fillId="8" borderId="11" xfId="0" applyNumberFormat="1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2" fontId="11" fillId="8" borderId="1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/>
    </xf>
    <xf numFmtId="2" fontId="11" fillId="8" borderId="5" xfId="0" applyNumberFormat="1" applyFont="1" applyFill="1" applyBorder="1" applyAlignment="1">
      <alignment horizontal="center" vertical="center"/>
    </xf>
    <xf numFmtId="2" fontId="14" fillId="8" borderId="1" xfId="0" applyNumberFormat="1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left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2" fontId="0" fillId="0" borderId="1" xfId="0" applyNumberFormat="1" applyBorder="1"/>
    <xf numFmtId="0" fontId="19" fillId="9" borderId="8" xfId="0" applyFont="1" applyFill="1" applyBorder="1" applyAlignment="1"/>
    <xf numFmtId="0" fontId="19" fillId="9" borderId="9" xfId="0" applyFont="1" applyFill="1" applyBorder="1" applyAlignment="1"/>
    <xf numFmtId="0" fontId="19" fillId="9" borderId="10" xfId="0" applyFont="1" applyFill="1" applyBorder="1" applyAlignment="1"/>
    <xf numFmtId="0" fontId="19" fillId="0" borderId="0" xfId="0" applyFont="1" applyFill="1" applyBorder="1" applyAlignment="1"/>
    <xf numFmtId="0" fontId="18" fillId="0" borderId="0" xfId="0" applyFont="1" applyFill="1" applyBorder="1" applyAlignment="1"/>
    <xf numFmtId="0" fontId="19" fillId="9" borderId="1" xfId="0" applyFont="1" applyFill="1" applyBorder="1" applyAlignment="1"/>
    <xf numFmtId="0" fontId="0" fillId="0" borderId="1" xfId="0" applyBorder="1" applyAlignment="1">
      <alignment horizontal="center"/>
    </xf>
    <xf numFmtId="0" fontId="0" fillId="0" borderId="0" xfId="0" applyBorder="1"/>
    <xf numFmtId="2" fontId="18" fillId="0" borderId="0" xfId="0" applyNumberFormat="1" applyFont="1" applyBorder="1" applyAlignment="1"/>
    <xf numFmtId="9" fontId="0" fillId="0" borderId="0" xfId="0" applyNumberFormat="1"/>
    <xf numFmtId="9" fontId="0" fillId="0" borderId="0" xfId="0" applyNumberFormat="1" applyBorder="1" applyAlignment="1">
      <alignment wrapText="1"/>
    </xf>
    <xf numFmtId="0" fontId="0" fillId="0" borderId="6" xfId="0" applyFill="1" applyBorder="1"/>
    <xf numFmtId="0" fontId="22" fillId="0" borderId="1" xfId="0" applyFont="1" applyBorder="1"/>
    <xf numFmtId="2" fontId="22" fillId="0" borderId="1" xfId="0" applyNumberFormat="1" applyFont="1" applyBorder="1"/>
    <xf numFmtId="0" fontId="23" fillId="0" borderId="1" xfId="0" applyFont="1" applyBorder="1"/>
    <xf numFmtId="2" fontId="23" fillId="0" borderId="1" xfId="0" applyNumberFormat="1" applyFont="1" applyBorder="1"/>
    <xf numFmtId="0" fontId="18" fillId="0" borderId="0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18" fillId="0" borderId="1" xfId="0" applyNumberFormat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44" fontId="29" fillId="0" borderId="1" xfId="0" applyNumberFormat="1" applyFont="1" applyBorder="1" applyAlignment="1">
      <alignment horizontal="center" vertical="center"/>
    </xf>
    <xf numFmtId="44" fontId="2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4" fontId="24" fillId="0" borderId="1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4" fontId="24" fillId="0" borderId="0" xfId="0" applyNumberFormat="1" applyFont="1" applyFill="1" applyBorder="1" applyAlignment="1">
      <alignment horizontal="center" vertical="center"/>
    </xf>
    <xf numFmtId="44" fontId="0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12" borderId="1" xfId="0" applyFont="1" applyFill="1" applyBorder="1" applyAlignment="1">
      <alignment horizontal="center" vertical="center" wrapText="1"/>
    </xf>
    <xf numFmtId="44" fontId="0" fillId="0" borderId="9" xfId="0" applyNumberFormat="1" applyFont="1" applyBorder="1" applyAlignment="1">
      <alignment horizontal="center" vertical="center"/>
    </xf>
    <xf numFmtId="44" fontId="0" fillId="0" borderId="10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4" fontId="2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0" fillId="0" borderId="0" xfId="0" applyNumberFormat="1" applyFont="1" applyBorder="1" applyAlignment="1">
      <alignment vertical="center"/>
    </xf>
    <xf numFmtId="4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44" fontId="0" fillId="2" borderId="1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44" fontId="18" fillId="8" borderId="1" xfId="0" applyNumberFormat="1" applyFont="1" applyFill="1" applyBorder="1" applyAlignment="1">
      <alignment horizontal="center" vertical="center"/>
    </xf>
    <xf numFmtId="44" fontId="0" fillId="8" borderId="8" xfId="0" applyNumberFormat="1" applyFont="1" applyFill="1" applyBorder="1" applyAlignment="1">
      <alignment horizontal="center" vertical="center"/>
    </xf>
    <xf numFmtId="10" fontId="0" fillId="0" borderId="8" xfId="0" applyNumberFormat="1" applyFont="1" applyBorder="1" applyAlignment="1">
      <alignment horizontal="center" vertical="center"/>
    </xf>
    <xf numFmtId="10" fontId="0" fillId="13" borderId="8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4" fontId="0" fillId="0" borderId="15" xfId="0" applyNumberFormat="1" applyFont="1" applyBorder="1" applyAlignment="1">
      <alignment horizontal="center" vertical="center"/>
    </xf>
    <xf numFmtId="44" fontId="0" fillId="0" borderId="16" xfId="0" applyNumberFormat="1" applyFont="1" applyBorder="1" applyAlignment="1">
      <alignment horizontal="center" vertical="center"/>
    </xf>
    <xf numFmtId="44" fontId="0" fillId="0" borderId="14" xfId="0" applyNumberFormat="1" applyFont="1" applyBorder="1" applyAlignment="1">
      <alignment horizontal="center" vertical="center"/>
    </xf>
    <xf numFmtId="44" fontId="0" fillId="2" borderId="1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0" fontId="0" fillId="2" borderId="8" xfId="0" applyNumberFormat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0" fillId="2" borderId="16" xfId="0" applyNumberFormat="1" applyFont="1" applyFill="1" applyBorder="1" applyAlignment="1">
      <alignment horizontal="center" vertical="center"/>
    </xf>
    <xf numFmtId="10" fontId="0" fillId="14" borderId="8" xfId="0" applyNumberFormat="1" applyFont="1" applyFill="1" applyBorder="1" applyAlignment="1">
      <alignment horizontal="center" vertical="center"/>
    </xf>
    <xf numFmtId="44" fontId="0" fillId="0" borderId="17" xfId="0" applyNumberFormat="1" applyFont="1" applyBorder="1" applyAlignment="1">
      <alignment horizontal="center" vertical="center"/>
    </xf>
    <xf numFmtId="44" fontId="0" fillId="0" borderId="18" xfId="0" applyNumberFormat="1" applyFont="1" applyBorder="1" applyAlignment="1">
      <alignment horizontal="center" vertical="center"/>
    </xf>
    <xf numFmtId="44" fontId="0" fillId="0" borderId="19" xfId="0" applyNumberFormat="1" applyFont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44" fontId="0" fillId="0" borderId="22" xfId="0" applyNumberFormat="1" applyFont="1" applyBorder="1" applyAlignment="1">
      <alignment horizontal="center" vertical="center"/>
    </xf>
    <xf numFmtId="44" fontId="0" fillId="0" borderId="23" xfId="0" applyNumberFormat="1" applyFont="1" applyBorder="1" applyAlignment="1">
      <alignment horizontal="center" vertical="center"/>
    </xf>
    <xf numFmtId="10" fontId="30" fillId="2" borderId="24" xfId="0" applyNumberFormat="1" applyFont="1" applyFill="1" applyBorder="1" applyAlignment="1">
      <alignment horizontal="center" vertical="center"/>
    </xf>
    <xf numFmtId="10" fontId="30" fillId="2" borderId="21" xfId="0" applyNumberFormat="1" applyFont="1" applyFill="1" applyBorder="1" applyAlignment="1">
      <alignment horizontal="center" vertical="center"/>
    </xf>
    <xf numFmtId="10" fontId="30" fillId="2" borderId="25" xfId="0" applyNumberFormat="1" applyFont="1" applyFill="1" applyBorder="1" applyAlignment="1">
      <alignment horizontal="center" vertical="center"/>
    </xf>
    <xf numFmtId="10" fontId="30" fillId="2" borderId="26" xfId="0" applyNumberFormat="1" applyFont="1" applyFill="1" applyBorder="1" applyAlignment="1">
      <alignment horizontal="center" vertical="center"/>
    </xf>
    <xf numFmtId="10" fontId="30" fillId="2" borderId="27" xfId="0" applyNumberFormat="1" applyFont="1" applyFill="1" applyBorder="1" applyAlignment="1">
      <alignment horizontal="center" vertical="center"/>
    </xf>
    <xf numFmtId="44" fontId="0" fillId="0" borderId="28" xfId="0" applyNumberFormat="1" applyFont="1" applyBorder="1" applyAlignment="1">
      <alignment horizontal="center" vertical="center"/>
    </xf>
    <xf numFmtId="44" fontId="0" fillId="0" borderId="29" xfId="0" applyNumberFormat="1" applyFont="1" applyBorder="1" applyAlignment="1">
      <alignment horizontal="center" vertical="center"/>
    </xf>
    <xf numFmtId="44" fontId="0" fillId="0" borderId="31" xfId="0" applyNumberFormat="1" applyFont="1" applyBorder="1" applyAlignment="1">
      <alignment horizontal="center" vertical="center"/>
    </xf>
    <xf numFmtId="44" fontId="0" fillId="0" borderId="33" xfId="0" applyNumberFormat="1" applyFont="1" applyBorder="1" applyAlignment="1">
      <alignment horizontal="center" vertical="center"/>
    </xf>
    <xf numFmtId="44" fontId="0" fillId="0" borderId="34" xfId="0" applyNumberFormat="1" applyFont="1" applyBorder="1" applyAlignment="1">
      <alignment horizontal="center" vertical="center"/>
    </xf>
    <xf numFmtId="44" fontId="0" fillId="0" borderId="32" xfId="0" applyNumberFormat="1" applyFont="1" applyBorder="1" applyAlignment="1">
      <alignment horizontal="center" vertical="center"/>
    </xf>
    <xf numFmtId="44" fontId="0" fillId="2" borderId="30" xfId="0" applyNumberFormat="1" applyFont="1" applyFill="1" applyBorder="1" applyAlignment="1">
      <alignment horizontal="center" vertical="center"/>
    </xf>
    <xf numFmtId="44" fontId="0" fillId="2" borderId="28" xfId="0" applyNumberFormat="1" applyFont="1" applyFill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26" fillId="0" borderId="1" xfId="0" applyNumberFormat="1" applyFont="1" applyBorder="1" applyAlignment="1">
      <alignment horizontal="center" vertical="center"/>
    </xf>
    <xf numFmtId="10" fontId="0" fillId="0" borderId="8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31" fillId="0" borderId="1" xfId="0" applyNumberFormat="1" applyFont="1" applyBorder="1" applyAlignment="1">
      <alignment horizontal="center" vertical="center"/>
    </xf>
    <xf numFmtId="44" fontId="26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26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4" fontId="25" fillId="0" borderId="1" xfId="0" applyNumberFormat="1" applyFont="1" applyFill="1" applyBorder="1" applyAlignment="1">
      <alignment horizontal="center" vertical="center"/>
    </xf>
    <xf numFmtId="44" fontId="17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17" fillId="11" borderId="1" xfId="0" applyFont="1" applyFill="1" applyBorder="1" applyAlignment="1">
      <alignment horizontal="center" wrapText="1"/>
    </xf>
    <xf numFmtId="2" fontId="24" fillId="0" borderId="8" xfId="0" applyNumberFormat="1" applyFont="1" applyBorder="1" applyAlignment="1">
      <alignment horizontal="center"/>
    </xf>
    <xf numFmtId="2" fontId="24" fillId="0" borderId="9" xfId="0" applyNumberFormat="1" applyFont="1" applyBorder="1" applyAlignment="1">
      <alignment horizontal="center"/>
    </xf>
    <xf numFmtId="2" fontId="24" fillId="0" borderId="10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7" fillId="10" borderId="1" xfId="0" applyFont="1" applyFill="1" applyBorder="1" applyAlignment="1">
      <alignment horizontal="center" wrapText="1"/>
    </xf>
    <xf numFmtId="2" fontId="17" fillId="0" borderId="8" xfId="0" applyNumberFormat="1" applyFont="1" applyBorder="1" applyAlignment="1">
      <alignment horizontal="center"/>
    </xf>
    <xf numFmtId="2" fontId="17" fillId="0" borderId="9" xfId="0" applyNumberFormat="1" applyFont="1" applyBorder="1" applyAlignment="1">
      <alignment horizontal="center"/>
    </xf>
    <xf numFmtId="2" fontId="17" fillId="0" borderId="10" xfId="0" applyNumberFormat="1" applyFont="1" applyBorder="1" applyAlignment="1">
      <alignment horizontal="center"/>
    </xf>
    <xf numFmtId="2" fontId="25" fillId="0" borderId="8" xfId="0" applyNumberFormat="1" applyFont="1" applyBorder="1" applyAlignment="1">
      <alignment horizontal="center"/>
    </xf>
    <xf numFmtId="2" fontId="25" fillId="0" borderId="9" xfId="0" applyNumberFormat="1" applyFont="1" applyBorder="1" applyAlignment="1">
      <alignment horizontal="center"/>
    </xf>
    <xf numFmtId="2" fontId="25" fillId="0" borderId="10" xfId="0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17" fillId="0" borderId="8" xfId="0" applyNumberFormat="1" applyFont="1" applyFill="1" applyBorder="1" applyAlignment="1">
      <alignment horizontal="center"/>
    </xf>
    <xf numFmtId="2" fontId="17" fillId="0" borderId="10" xfId="0" applyNumberFormat="1" applyFont="1" applyFill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10" fontId="17" fillId="0" borderId="8" xfId="0" applyNumberFormat="1" applyFont="1" applyFill="1" applyBorder="1" applyAlignment="1">
      <alignment horizontal="center"/>
    </xf>
    <xf numFmtId="10" fontId="17" fillId="0" borderId="1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4" fontId="17" fillId="0" borderId="1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44" fontId="17" fillId="0" borderId="8" xfId="0" applyNumberFormat="1" applyFont="1" applyFill="1" applyBorder="1" applyAlignment="1">
      <alignment horizontal="center" vertical="center"/>
    </xf>
    <xf numFmtId="44" fontId="17" fillId="0" borderId="1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0" fontId="17" fillId="0" borderId="8" xfId="0" applyNumberFormat="1" applyFont="1" applyFill="1" applyBorder="1" applyAlignment="1">
      <alignment horizontal="center" vertical="center"/>
    </xf>
    <xf numFmtId="10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4" fontId="26" fillId="0" borderId="1" xfId="0" applyNumberFormat="1" applyFont="1" applyBorder="1" applyAlignment="1">
      <alignment horizontal="center" vertical="center"/>
    </xf>
    <xf numFmtId="44" fontId="0" fillId="0" borderId="8" xfId="0" applyNumberFormat="1" applyFont="1" applyBorder="1" applyAlignment="1">
      <alignment horizontal="center" vertical="center"/>
    </xf>
    <xf numFmtId="44" fontId="0" fillId="0" borderId="9" xfId="0" applyNumberFormat="1" applyFont="1" applyBorder="1" applyAlignment="1">
      <alignment horizontal="center" vertical="center"/>
    </xf>
    <xf numFmtId="44" fontId="0" fillId="0" borderId="10" xfId="0" applyNumberFormat="1" applyFont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4" fontId="27" fillId="0" borderId="1" xfId="0" applyNumberFormat="1" applyFont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4" fontId="17" fillId="0" borderId="0" xfId="0" applyNumberFormat="1" applyFont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10" fontId="27" fillId="0" borderId="1" xfId="0" applyNumberFormat="1" applyFont="1" applyBorder="1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0" fontId="27" fillId="0" borderId="0" xfId="0" applyNumberFormat="1" applyFont="1" applyFill="1" applyBorder="1" applyAlignment="1">
      <alignment horizontal="center" vertical="center"/>
    </xf>
    <xf numFmtId="44" fontId="27" fillId="0" borderId="0" xfId="0" applyNumberFormat="1" applyFont="1" applyFill="1" applyBorder="1" applyAlignment="1">
      <alignment horizontal="center" vertical="center"/>
    </xf>
    <xf numFmtId="44" fontId="0" fillId="2" borderId="8" xfId="0" applyNumberFormat="1" applyFont="1" applyFill="1" applyBorder="1" applyAlignment="1">
      <alignment horizontal="center" vertical="center"/>
    </xf>
    <xf numFmtId="44" fontId="0" fillId="2" borderId="9" xfId="0" applyNumberFormat="1" applyFont="1" applyFill="1" applyBorder="1" applyAlignment="1">
      <alignment horizontal="center" vertical="center"/>
    </xf>
    <xf numFmtId="44" fontId="0" fillId="2" borderId="10" xfId="0" applyNumberFormat="1" applyFont="1" applyFill="1" applyBorder="1" applyAlignment="1">
      <alignment horizontal="center" vertical="center"/>
    </xf>
    <xf numFmtId="44" fontId="0" fillId="15" borderId="8" xfId="0" applyNumberFormat="1" applyFont="1" applyFill="1" applyBorder="1" applyAlignment="1">
      <alignment horizontal="center" vertical="center"/>
    </xf>
    <xf numFmtId="44" fontId="0" fillId="15" borderId="9" xfId="0" applyNumberFormat="1" applyFont="1" applyFill="1" applyBorder="1" applyAlignment="1">
      <alignment horizontal="center" vertical="center"/>
    </xf>
    <xf numFmtId="44" fontId="0" fillId="15" borderId="10" xfId="0" applyNumberFormat="1" applyFont="1" applyFill="1" applyBorder="1" applyAlignment="1">
      <alignment horizontal="center" vertical="center"/>
    </xf>
    <xf numFmtId="0" fontId="19" fillId="9" borderId="35" xfId="0" applyFont="1" applyFill="1" applyBorder="1" applyAlignment="1">
      <alignment horizontal="center" vertical="center"/>
    </xf>
    <xf numFmtId="0" fontId="19" fillId="9" borderId="12" xfId="0" applyFont="1" applyFill="1" applyBorder="1" applyAlignment="1">
      <alignment horizontal="center" vertical="center"/>
    </xf>
    <xf numFmtId="0" fontId="19" fillId="9" borderId="36" xfId="0" applyFont="1" applyFill="1" applyBorder="1" applyAlignment="1">
      <alignment horizontal="center" vertical="center"/>
    </xf>
    <xf numFmtId="10" fontId="33" fillId="0" borderId="1" xfId="0" applyNumberFormat="1" applyFont="1" applyBorder="1" applyAlignment="1">
      <alignment horizontal="center" vertical="center"/>
    </xf>
    <xf numFmtId="44" fontId="33" fillId="0" borderId="1" xfId="0" applyNumberFormat="1" applyFont="1" applyBorder="1" applyAlignment="1">
      <alignment horizontal="center" vertical="center"/>
    </xf>
    <xf numFmtId="44" fontId="3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259770</xdr:colOff>
      <xdr:row>59</xdr:row>
      <xdr:rowOff>121228</xdr:rowOff>
    </xdr:from>
    <xdr:to>
      <xdr:col>2</xdr:col>
      <xdr:colOff>1175452</xdr:colOff>
      <xdr:row>61</xdr:row>
      <xdr:rowOff>61551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F79CE5B3-CD1A-0136-2D9C-4156A764454C}"/>
            </a:ext>
          </a:extLst>
        </xdr:cNvPr>
        <xdr:cNvSpPr txBox="1">
          <a:spLocks noChangeArrowheads="1"/>
        </xdr:cNvSpPr>
      </xdr:nvSpPr>
      <xdr:spPr bwMode="auto">
        <a:xfrm>
          <a:off x="259770" y="12140046"/>
          <a:ext cx="3600000" cy="269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endParaRPr lang="pt-BR" sz="1200" kern="5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1376793</xdr:colOff>
      <xdr:row>59</xdr:row>
      <xdr:rowOff>121229</xdr:rowOff>
    </xdr:from>
    <xdr:to>
      <xdr:col>7</xdr:col>
      <xdr:colOff>32452</xdr:colOff>
      <xdr:row>65</xdr:row>
      <xdr:rowOff>58017</xdr:rowOff>
    </xdr:to>
    <xdr:sp macro="" textlink="">
      <xdr:nvSpPr>
        <xdr:cNvPr id="11" name="Caixa de Texto 2">
          <a:extLst>
            <a:ext uri="{FF2B5EF4-FFF2-40B4-BE49-F238E27FC236}">
              <a16:creationId xmlns:a16="http://schemas.microsoft.com/office/drawing/2014/main" id="{AF1A95A8-88A7-DCDE-C9C2-1AAC0FF6B9BA}"/>
            </a:ext>
          </a:extLst>
        </xdr:cNvPr>
        <xdr:cNvSpPr txBox="1">
          <a:spLocks noChangeArrowheads="1"/>
        </xdr:cNvSpPr>
      </xdr:nvSpPr>
      <xdr:spPr bwMode="auto">
        <a:xfrm>
          <a:off x="4061111" y="12166024"/>
          <a:ext cx="36000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endParaRPr lang="pt-BR" sz="1200" kern="5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51955</xdr:colOff>
      <xdr:row>59</xdr:row>
      <xdr:rowOff>112570</xdr:rowOff>
    </xdr:from>
    <xdr:to>
      <xdr:col>13</xdr:col>
      <xdr:colOff>814568</xdr:colOff>
      <xdr:row>64</xdr:row>
      <xdr:rowOff>109106</xdr:rowOff>
    </xdr:to>
    <xdr:sp macro="" textlink="">
      <xdr:nvSpPr>
        <xdr:cNvPr id="12" name="Caixa de Texto 2">
          <a:extLst>
            <a:ext uri="{FF2B5EF4-FFF2-40B4-BE49-F238E27FC236}">
              <a16:creationId xmlns:a16="http://schemas.microsoft.com/office/drawing/2014/main" id="{21718241-C630-1ED7-0F20-1C71A711B466}"/>
            </a:ext>
          </a:extLst>
        </xdr:cNvPr>
        <xdr:cNvSpPr txBox="1">
          <a:spLocks noChangeArrowheads="1"/>
        </xdr:cNvSpPr>
      </xdr:nvSpPr>
      <xdr:spPr bwMode="auto">
        <a:xfrm>
          <a:off x="8364682" y="12157365"/>
          <a:ext cx="29880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endParaRPr lang="pt-BR" sz="1200" kern="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74542</xdr:colOff>
      <xdr:row>0</xdr:row>
      <xdr:rowOff>92014</xdr:rowOff>
    </xdr:from>
    <xdr:to>
      <xdr:col>7</xdr:col>
      <xdr:colOff>165970</xdr:colOff>
      <xdr:row>3</xdr:row>
      <xdr:rowOff>143428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2" y="92014"/>
          <a:ext cx="3213971" cy="6229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76200</xdr:rowOff>
    </xdr:from>
    <xdr:to>
      <xdr:col>3</xdr:col>
      <xdr:colOff>400049</xdr:colOff>
      <xdr:row>4</xdr:row>
      <xdr:rowOff>98424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76200"/>
          <a:ext cx="3228975" cy="6699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76200</xdr:rowOff>
    </xdr:from>
    <xdr:to>
      <xdr:col>3</xdr:col>
      <xdr:colOff>400049</xdr:colOff>
      <xdr:row>4</xdr:row>
      <xdr:rowOff>98424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76200"/>
          <a:ext cx="3228975" cy="669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5</xdr:col>
      <xdr:colOff>371475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4219575" cy="6667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5</xdr:col>
      <xdr:colOff>183885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4225925" cy="669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5</xdr:col>
      <xdr:colOff>155310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4222485" cy="669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5</xdr:col>
      <xdr:colOff>155310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4222485" cy="6699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5</xdr:col>
      <xdr:colOff>155310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4222485" cy="6699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2</xdr:col>
      <xdr:colOff>631560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4222485" cy="6699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2</xdr:col>
      <xdr:colOff>556103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2546085" cy="669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142875</xdr:rowOff>
    </xdr:from>
    <xdr:to>
      <xdr:col>2</xdr:col>
      <xdr:colOff>556103</xdr:colOff>
      <xdr:row>5</xdr:row>
      <xdr:rowOff>3174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42875"/>
          <a:ext cx="2546828" cy="6699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io%20202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o 202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"/>
  <sheetViews>
    <sheetView topLeftCell="A13" zoomScale="117" zoomScaleNormal="117" workbookViewId="0">
      <selection activeCell="AL7" sqref="AL7:AL16"/>
    </sheetView>
  </sheetViews>
  <sheetFormatPr defaultColWidth="11.5703125" defaultRowHeight="20.45" customHeight="1" x14ac:dyDescent="0.2"/>
  <cols>
    <col min="1" max="1" width="3.28515625" style="3" customWidth="1"/>
    <col min="2" max="2" width="13.7109375" style="41" customWidth="1"/>
    <col min="3" max="3" width="9.28515625" style="41" customWidth="1"/>
    <col min="4" max="4" width="6.140625" style="42" customWidth="1"/>
    <col min="5" max="5" width="5.140625" style="42" customWidth="1"/>
    <col min="6" max="7" width="4.7109375" style="42" customWidth="1"/>
    <col min="8" max="8" width="4.85546875" style="42" customWidth="1"/>
    <col min="9" max="9" width="4.7109375" style="42" customWidth="1"/>
    <col min="10" max="10" width="5" style="42" customWidth="1"/>
    <col min="11" max="11" width="4.7109375" style="42" customWidth="1"/>
    <col min="12" max="13" width="5" style="42" customWidth="1"/>
    <col min="14" max="14" width="4.85546875" style="3" customWidth="1"/>
    <col min="15" max="15" width="3.85546875" style="3" customWidth="1"/>
    <col min="16" max="16" width="5.5703125" style="3" customWidth="1"/>
    <col min="17" max="17" width="5.85546875" style="3" customWidth="1"/>
    <col min="18" max="19" width="5.28515625" style="3" customWidth="1"/>
    <col min="20" max="20" width="4.5703125" style="3" customWidth="1"/>
    <col min="21" max="21" width="5.42578125" style="3" customWidth="1"/>
    <col min="22" max="22" width="5.140625" style="3" customWidth="1"/>
    <col min="23" max="23" width="5.85546875" style="3" customWidth="1"/>
    <col min="24" max="24" width="5.140625" style="3" customWidth="1"/>
    <col min="25" max="25" width="6" style="3" customWidth="1"/>
    <col min="26" max="26" width="4.7109375" style="3" customWidth="1"/>
    <col min="27" max="27" width="4.85546875" style="3" customWidth="1"/>
    <col min="28" max="29" width="5" style="3" customWidth="1"/>
    <col min="30" max="30" width="5.140625" style="3" customWidth="1"/>
    <col min="31" max="31" width="5" style="3" customWidth="1"/>
    <col min="32" max="32" width="4.7109375" style="3" customWidth="1"/>
    <col min="33" max="33" width="5.140625" style="3" customWidth="1"/>
    <col min="34" max="34" width="5.42578125" style="3" customWidth="1"/>
    <col min="35" max="35" width="5.5703125" style="3" customWidth="1"/>
    <col min="36" max="36" width="4.5703125" style="3" customWidth="1"/>
    <col min="37" max="37" width="4.7109375" style="3" customWidth="1"/>
    <col min="38" max="38" width="6.140625" style="3" customWidth="1"/>
    <col min="39" max="16384" width="11.5703125" style="3"/>
  </cols>
  <sheetData>
    <row r="1" spans="1:38" ht="15" customHeight="1" x14ac:dyDescent="0.2">
      <c r="A1" s="284"/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15"/>
    </row>
    <row r="2" spans="1:38" ht="15" customHeight="1" x14ac:dyDescent="0.2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15"/>
    </row>
    <row r="3" spans="1:38" ht="15" customHeight="1" x14ac:dyDescent="0.2">
      <c r="A3" s="284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15"/>
    </row>
    <row r="4" spans="1:38" ht="15" customHeight="1" x14ac:dyDescent="0.2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16"/>
    </row>
    <row r="5" spans="1:38" ht="21.75" customHeight="1" x14ac:dyDescent="0.2">
      <c r="A5" s="295" t="s">
        <v>69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7"/>
    </row>
    <row r="6" spans="1:38" ht="103.5" x14ac:dyDescent="0.2">
      <c r="A6" s="78" t="s">
        <v>43</v>
      </c>
      <c r="B6" s="78" t="s">
        <v>5</v>
      </c>
      <c r="C6" s="78" t="s">
        <v>6</v>
      </c>
      <c r="D6" s="78" t="s">
        <v>7</v>
      </c>
      <c r="E6" s="78" t="s">
        <v>8</v>
      </c>
      <c r="F6" s="55" t="s">
        <v>23</v>
      </c>
      <c r="G6" s="55" t="s">
        <v>37</v>
      </c>
      <c r="H6" s="55" t="s">
        <v>32</v>
      </c>
      <c r="I6" s="55" t="s">
        <v>33</v>
      </c>
      <c r="J6" s="55" t="s">
        <v>14</v>
      </c>
      <c r="K6" s="55" t="s">
        <v>38</v>
      </c>
      <c r="L6" s="55" t="s">
        <v>15</v>
      </c>
      <c r="M6" s="55" t="s">
        <v>39</v>
      </c>
      <c r="N6" s="55" t="s">
        <v>16</v>
      </c>
      <c r="O6" s="55" t="s">
        <v>40</v>
      </c>
      <c r="P6" s="56" t="s">
        <v>25</v>
      </c>
      <c r="Q6" s="56" t="s">
        <v>41</v>
      </c>
      <c r="R6" s="56" t="s">
        <v>17</v>
      </c>
      <c r="S6" s="56" t="s">
        <v>42</v>
      </c>
      <c r="T6" s="56" t="s">
        <v>70</v>
      </c>
      <c r="U6" s="56" t="s">
        <v>71</v>
      </c>
      <c r="V6" s="56" t="s">
        <v>18</v>
      </c>
      <c r="W6" s="56" t="s">
        <v>34</v>
      </c>
      <c r="X6" s="57" t="s">
        <v>19</v>
      </c>
      <c r="Y6" s="57" t="s">
        <v>35</v>
      </c>
      <c r="Z6" s="57" t="s">
        <v>44</v>
      </c>
      <c r="AA6" s="57" t="s">
        <v>50</v>
      </c>
      <c r="AB6" s="57" t="s">
        <v>45</v>
      </c>
      <c r="AC6" s="57" t="s">
        <v>54</v>
      </c>
      <c r="AD6" s="57" t="s">
        <v>46</v>
      </c>
      <c r="AE6" s="57" t="s">
        <v>53</v>
      </c>
      <c r="AF6" s="57" t="s">
        <v>47</v>
      </c>
      <c r="AG6" s="57" t="s">
        <v>52</v>
      </c>
      <c r="AH6" s="57" t="s">
        <v>48</v>
      </c>
      <c r="AI6" s="57" t="s">
        <v>48</v>
      </c>
      <c r="AJ6" s="57" t="s">
        <v>49</v>
      </c>
      <c r="AK6" s="57" t="s">
        <v>51</v>
      </c>
      <c r="AL6" s="58" t="s">
        <v>36</v>
      </c>
    </row>
    <row r="7" spans="1:38" ht="33.75" x14ac:dyDescent="0.2">
      <c r="A7" s="59">
        <v>1</v>
      </c>
      <c r="B7" s="79" t="s">
        <v>22</v>
      </c>
      <c r="C7" s="82" t="s">
        <v>57</v>
      </c>
      <c r="D7" s="63" t="s">
        <v>58</v>
      </c>
      <c r="E7" s="60" t="s">
        <v>59</v>
      </c>
      <c r="F7" s="60">
        <v>3.69</v>
      </c>
      <c r="G7" s="60">
        <f>F7*3</f>
        <v>11.07</v>
      </c>
      <c r="H7" s="61">
        <v>4.99</v>
      </c>
      <c r="I7" s="61">
        <f>H7*4</f>
        <v>19.96</v>
      </c>
      <c r="J7" s="61">
        <v>5.99</v>
      </c>
      <c r="K7" s="61">
        <f>J7*4</f>
        <v>23.96</v>
      </c>
      <c r="L7" s="61">
        <v>6.35</v>
      </c>
      <c r="M7" s="61">
        <f>L7*3</f>
        <v>19.049999999999997</v>
      </c>
      <c r="N7" s="61">
        <v>1.39</v>
      </c>
      <c r="O7" s="61">
        <f>N7*1</f>
        <v>1.39</v>
      </c>
      <c r="P7" s="59">
        <v>1.99</v>
      </c>
      <c r="Q7" s="59">
        <f>P7*2</f>
        <v>3.98</v>
      </c>
      <c r="R7" s="59">
        <v>7.99</v>
      </c>
      <c r="S7" s="59">
        <f>R7*1</f>
        <v>7.99</v>
      </c>
      <c r="T7" s="59">
        <v>16.05</v>
      </c>
      <c r="U7" s="59">
        <f>T7*2</f>
        <v>32.1</v>
      </c>
      <c r="V7" s="59">
        <v>12.99</v>
      </c>
      <c r="W7" s="59">
        <f>V7*2</f>
        <v>25.98</v>
      </c>
      <c r="X7" s="59">
        <v>2.59</v>
      </c>
      <c r="Y7" s="59">
        <f t="shared" ref="Y7:Y16" si="0">X7*3</f>
        <v>7.77</v>
      </c>
      <c r="Z7" s="59">
        <v>4.99</v>
      </c>
      <c r="AA7" s="59">
        <f>Z7*2</f>
        <v>9.98</v>
      </c>
      <c r="AB7" s="59">
        <v>6.99</v>
      </c>
      <c r="AC7" s="59">
        <f>AB7*2</f>
        <v>13.98</v>
      </c>
      <c r="AD7" s="59">
        <v>10.99</v>
      </c>
      <c r="AE7" s="59">
        <f>AD7*2</f>
        <v>21.98</v>
      </c>
      <c r="AF7" s="59">
        <v>7.99</v>
      </c>
      <c r="AG7" s="59">
        <f>AF7*2</f>
        <v>15.98</v>
      </c>
      <c r="AH7" s="59">
        <v>25.99</v>
      </c>
      <c r="AI7" s="59">
        <f>AH7*1</f>
        <v>25.99</v>
      </c>
      <c r="AJ7" s="59">
        <v>9.99</v>
      </c>
      <c r="AK7" s="59">
        <f>AJ7*4</f>
        <v>39.96</v>
      </c>
      <c r="AL7" s="62">
        <f>SUM(G7,I7,K7,M7,O7,Q7,S7,U7,W7,,Y7,AA7,AC7,AE7,AG7,AI7,AK7)</f>
        <v>281.11999999999995</v>
      </c>
    </row>
    <row r="8" spans="1:38" ht="33.75" x14ac:dyDescent="0.2">
      <c r="A8" s="69">
        <v>2</v>
      </c>
      <c r="B8" s="80" t="s">
        <v>10</v>
      </c>
      <c r="C8" s="70" t="s">
        <v>60</v>
      </c>
      <c r="D8" s="70" t="s">
        <v>61</v>
      </c>
      <c r="E8" s="71" t="s">
        <v>59</v>
      </c>
      <c r="F8" s="71">
        <v>3.49</v>
      </c>
      <c r="G8" s="71">
        <f t="shared" ref="G8:G16" si="1">F8*3</f>
        <v>10.47</v>
      </c>
      <c r="H8" s="72">
        <v>4.99</v>
      </c>
      <c r="I8" s="72">
        <f t="shared" ref="I8:I16" si="2">H8*4</f>
        <v>19.96</v>
      </c>
      <c r="J8" s="72">
        <v>4.99</v>
      </c>
      <c r="K8" s="72">
        <f t="shared" ref="K8:K16" si="3">J8*4</f>
        <v>19.96</v>
      </c>
      <c r="L8" s="72">
        <v>4.3899999999999997</v>
      </c>
      <c r="M8" s="72">
        <f t="shared" ref="M8:M16" si="4">L8*3</f>
        <v>13.169999999999998</v>
      </c>
      <c r="N8" s="72">
        <v>1.99</v>
      </c>
      <c r="O8" s="72">
        <f t="shared" ref="O8:O16" si="5">N8*1</f>
        <v>1.99</v>
      </c>
      <c r="P8" s="69">
        <v>1.99</v>
      </c>
      <c r="Q8" s="69">
        <f t="shared" ref="Q8:Q16" si="6">P8*2</f>
        <v>3.98</v>
      </c>
      <c r="R8" s="69">
        <v>8.49</v>
      </c>
      <c r="S8" s="69">
        <f t="shared" ref="S8:S16" si="7">R8*1</f>
        <v>8.49</v>
      </c>
      <c r="T8" s="69">
        <v>16.989999999999998</v>
      </c>
      <c r="U8" s="69">
        <f t="shared" ref="U8:U16" si="8">T8*2</f>
        <v>33.979999999999997</v>
      </c>
      <c r="V8" s="69">
        <v>14.99</v>
      </c>
      <c r="W8" s="69">
        <f t="shared" ref="W8:W16" si="9">V8*2</f>
        <v>29.98</v>
      </c>
      <c r="X8" s="69">
        <v>2.99</v>
      </c>
      <c r="Y8" s="69">
        <f t="shared" si="0"/>
        <v>8.9700000000000006</v>
      </c>
      <c r="Z8" s="69">
        <v>3.99</v>
      </c>
      <c r="AA8" s="69">
        <f t="shared" ref="AA8:AA16" si="10">Z8*2</f>
        <v>7.98</v>
      </c>
      <c r="AB8" s="69">
        <v>2.99</v>
      </c>
      <c r="AC8" s="69">
        <f t="shared" ref="AC8:AC16" si="11">AB8*2</f>
        <v>5.98</v>
      </c>
      <c r="AD8" s="69">
        <v>7.99</v>
      </c>
      <c r="AE8" s="69">
        <f t="shared" ref="AE8:AE16" si="12">AD8*2</f>
        <v>15.98</v>
      </c>
      <c r="AF8" s="69">
        <v>4.49</v>
      </c>
      <c r="AG8" s="69">
        <f t="shared" ref="AG8:AG16" si="13">AF8*2</f>
        <v>8.98</v>
      </c>
      <c r="AH8" s="69">
        <v>23.99</v>
      </c>
      <c r="AI8" s="69">
        <f t="shared" ref="AI8:AI16" si="14">AH8*1</f>
        <v>23.99</v>
      </c>
      <c r="AJ8" s="69">
        <v>9.49</v>
      </c>
      <c r="AK8" s="69">
        <f t="shared" ref="AK8:AK16" si="15">AJ8*4</f>
        <v>37.96</v>
      </c>
      <c r="AL8" s="73">
        <f>SUM(G8,I8,K8,M8,O8,Q8,S8,U8,W8,,Y8,AA8,AC8,AE8,AG8,AI8,AK8)</f>
        <v>251.81999999999996</v>
      </c>
    </row>
    <row r="9" spans="1:38" ht="33.75" x14ac:dyDescent="0.2">
      <c r="A9" s="59">
        <v>3</v>
      </c>
      <c r="B9" s="81" t="s">
        <v>21</v>
      </c>
      <c r="C9" s="64" t="s">
        <v>11</v>
      </c>
      <c r="D9" s="63" t="s">
        <v>1</v>
      </c>
      <c r="E9" s="63" t="s">
        <v>3</v>
      </c>
      <c r="F9" s="60">
        <v>3.99</v>
      </c>
      <c r="G9" s="60">
        <f t="shared" si="1"/>
        <v>11.97</v>
      </c>
      <c r="H9" s="61">
        <v>4.99</v>
      </c>
      <c r="I9" s="61">
        <f t="shared" si="2"/>
        <v>19.96</v>
      </c>
      <c r="J9" s="61">
        <v>6.49</v>
      </c>
      <c r="K9" s="61">
        <f t="shared" si="3"/>
        <v>25.96</v>
      </c>
      <c r="L9" s="61">
        <v>5.49</v>
      </c>
      <c r="M9" s="61">
        <f t="shared" si="4"/>
        <v>16.47</v>
      </c>
      <c r="N9" s="61">
        <v>1.59</v>
      </c>
      <c r="O9" s="61">
        <f t="shared" si="5"/>
        <v>1.59</v>
      </c>
      <c r="P9" s="59">
        <v>2.99</v>
      </c>
      <c r="Q9" s="59">
        <f t="shared" si="6"/>
        <v>5.98</v>
      </c>
      <c r="R9" s="59">
        <v>9.49</v>
      </c>
      <c r="S9" s="59">
        <f t="shared" si="7"/>
        <v>9.49</v>
      </c>
      <c r="T9" s="59">
        <v>16.989999999999998</v>
      </c>
      <c r="U9" s="59">
        <f t="shared" si="8"/>
        <v>33.979999999999997</v>
      </c>
      <c r="V9" s="59">
        <v>9.99</v>
      </c>
      <c r="W9" s="59">
        <f t="shared" si="9"/>
        <v>19.98</v>
      </c>
      <c r="X9" s="59">
        <v>3.49</v>
      </c>
      <c r="Y9" s="59">
        <f t="shared" si="0"/>
        <v>10.47</v>
      </c>
      <c r="Z9" s="59">
        <v>3.59</v>
      </c>
      <c r="AA9" s="59">
        <f t="shared" si="10"/>
        <v>7.18</v>
      </c>
      <c r="AB9" s="59">
        <v>3.99</v>
      </c>
      <c r="AC9" s="59">
        <f t="shared" si="11"/>
        <v>7.98</v>
      </c>
      <c r="AD9" s="59">
        <v>10.99</v>
      </c>
      <c r="AE9" s="59">
        <f t="shared" si="12"/>
        <v>21.98</v>
      </c>
      <c r="AF9" s="59">
        <v>4.49</v>
      </c>
      <c r="AG9" s="59">
        <f t="shared" si="13"/>
        <v>8.98</v>
      </c>
      <c r="AH9" s="59">
        <v>27.99</v>
      </c>
      <c r="AI9" s="59">
        <f t="shared" si="14"/>
        <v>27.99</v>
      </c>
      <c r="AJ9" s="59">
        <v>11.99</v>
      </c>
      <c r="AK9" s="59">
        <f t="shared" si="15"/>
        <v>47.96</v>
      </c>
      <c r="AL9" s="62">
        <f t="shared" ref="AL9:AL15" si="16">SUM(G9,I9,K9,M9,O9,Q9,S9,U9,W9,,Y9,AA9,AC9,AE9,AG9,AI9,AK9)</f>
        <v>277.91999999999996</v>
      </c>
    </row>
    <row r="10" spans="1:38" ht="33.75" x14ac:dyDescent="0.2">
      <c r="A10" s="69">
        <v>4</v>
      </c>
      <c r="B10" s="80" t="s">
        <v>27</v>
      </c>
      <c r="C10" s="74" t="s">
        <v>24</v>
      </c>
      <c r="D10" s="70" t="s">
        <v>1</v>
      </c>
      <c r="E10" s="70" t="s">
        <v>3</v>
      </c>
      <c r="F10" s="71">
        <v>3.79</v>
      </c>
      <c r="G10" s="71">
        <f t="shared" si="1"/>
        <v>11.370000000000001</v>
      </c>
      <c r="H10" s="72">
        <v>5.49</v>
      </c>
      <c r="I10" s="72">
        <f t="shared" si="2"/>
        <v>21.96</v>
      </c>
      <c r="J10" s="72">
        <v>4.8899999999999997</v>
      </c>
      <c r="K10" s="72">
        <f t="shared" si="3"/>
        <v>19.559999999999999</v>
      </c>
      <c r="L10" s="72">
        <v>4.59</v>
      </c>
      <c r="M10" s="72">
        <f t="shared" si="4"/>
        <v>13.77</v>
      </c>
      <c r="N10" s="72">
        <v>1.69</v>
      </c>
      <c r="O10" s="72">
        <f t="shared" si="5"/>
        <v>1.69</v>
      </c>
      <c r="P10" s="69">
        <v>2.29</v>
      </c>
      <c r="Q10" s="69">
        <f t="shared" si="6"/>
        <v>4.58</v>
      </c>
      <c r="R10" s="69">
        <v>7.99</v>
      </c>
      <c r="S10" s="69">
        <f t="shared" si="7"/>
        <v>7.99</v>
      </c>
      <c r="T10" s="69">
        <v>15.29</v>
      </c>
      <c r="U10" s="69">
        <f t="shared" si="8"/>
        <v>30.58</v>
      </c>
      <c r="V10" s="69">
        <v>12.99</v>
      </c>
      <c r="W10" s="69">
        <f t="shared" si="9"/>
        <v>25.98</v>
      </c>
      <c r="X10" s="69">
        <v>2.99</v>
      </c>
      <c r="Y10" s="69">
        <f t="shared" si="0"/>
        <v>8.9700000000000006</v>
      </c>
      <c r="Z10" s="69">
        <v>4.99</v>
      </c>
      <c r="AA10" s="69">
        <f t="shared" si="10"/>
        <v>9.98</v>
      </c>
      <c r="AB10" s="69">
        <v>6.99</v>
      </c>
      <c r="AC10" s="69">
        <f t="shared" si="11"/>
        <v>13.98</v>
      </c>
      <c r="AD10" s="69">
        <v>10.99</v>
      </c>
      <c r="AE10" s="69">
        <f t="shared" si="12"/>
        <v>21.98</v>
      </c>
      <c r="AF10" s="69">
        <v>7.99</v>
      </c>
      <c r="AG10" s="69">
        <f t="shared" si="13"/>
        <v>15.98</v>
      </c>
      <c r="AH10" s="69">
        <v>25.99</v>
      </c>
      <c r="AI10" s="69">
        <f t="shared" si="14"/>
        <v>25.99</v>
      </c>
      <c r="AJ10" s="69">
        <v>9.99</v>
      </c>
      <c r="AK10" s="69">
        <f t="shared" si="15"/>
        <v>39.96</v>
      </c>
      <c r="AL10" s="75">
        <f>SUM(G10,I10,K10,M10,O10,Q10,S10,U10,W10,,Y10,AA10,AC10,AE10,AG10,AI10,AK10)</f>
        <v>274.31999999999994</v>
      </c>
    </row>
    <row r="11" spans="1:38" ht="33.75" x14ac:dyDescent="0.2">
      <c r="A11" s="59">
        <v>5</v>
      </c>
      <c r="B11" s="81" t="s">
        <v>28</v>
      </c>
      <c r="C11" s="65" t="s">
        <v>20</v>
      </c>
      <c r="D11" s="63" t="s">
        <v>1</v>
      </c>
      <c r="E11" s="63" t="s">
        <v>3</v>
      </c>
      <c r="F11" s="60">
        <v>3.59</v>
      </c>
      <c r="G11" s="60">
        <f t="shared" si="1"/>
        <v>10.77</v>
      </c>
      <c r="H11" s="61">
        <v>5.49</v>
      </c>
      <c r="I11" s="61">
        <f t="shared" si="2"/>
        <v>21.96</v>
      </c>
      <c r="J11" s="61">
        <v>4.99</v>
      </c>
      <c r="K11" s="61">
        <f t="shared" si="3"/>
        <v>19.96</v>
      </c>
      <c r="L11" s="61">
        <v>4.99</v>
      </c>
      <c r="M11" s="61">
        <f t="shared" si="4"/>
        <v>14.97</v>
      </c>
      <c r="N11" s="61">
        <v>2.39</v>
      </c>
      <c r="O11" s="61">
        <f t="shared" si="5"/>
        <v>2.39</v>
      </c>
      <c r="P11" s="59">
        <v>2.59</v>
      </c>
      <c r="Q11" s="59">
        <f t="shared" si="6"/>
        <v>5.18</v>
      </c>
      <c r="R11" s="59">
        <v>7.89</v>
      </c>
      <c r="S11" s="59">
        <f t="shared" si="7"/>
        <v>7.89</v>
      </c>
      <c r="T11" s="59">
        <v>16.39</v>
      </c>
      <c r="U11" s="59">
        <f t="shared" si="8"/>
        <v>32.78</v>
      </c>
      <c r="V11" s="59">
        <v>13.89</v>
      </c>
      <c r="W11" s="59">
        <f t="shared" si="9"/>
        <v>27.78</v>
      </c>
      <c r="X11" s="59">
        <v>3.79</v>
      </c>
      <c r="Y11" s="59">
        <f t="shared" si="0"/>
        <v>11.370000000000001</v>
      </c>
      <c r="Z11" s="59">
        <v>5.99</v>
      </c>
      <c r="AA11" s="59">
        <f t="shared" si="10"/>
        <v>11.98</v>
      </c>
      <c r="AB11" s="59">
        <v>3.99</v>
      </c>
      <c r="AC11" s="59">
        <f t="shared" si="11"/>
        <v>7.98</v>
      </c>
      <c r="AD11" s="59">
        <v>9.99</v>
      </c>
      <c r="AE11" s="59">
        <f t="shared" si="12"/>
        <v>19.98</v>
      </c>
      <c r="AF11" s="59">
        <v>5.99</v>
      </c>
      <c r="AG11" s="59">
        <f t="shared" si="13"/>
        <v>11.98</v>
      </c>
      <c r="AH11" s="59">
        <v>27.99</v>
      </c>
      <c r="AI11" s="59">
        <f t="shared" si="14"/>
        <v>27.99</v>
      </c>
      <c r="AJ11" s="59">
        <v>9.99</v>
      </c>
      <c r="AK11" s="67">
        <f t="shared" si="15"/>
        <v>39.96</v>
      </c>
      <c r="AL11" s="66">
        <f t="shared" si="16"/>
        <v>274.91999999999996</v>
      </c>
    </row>
    <row r="12" spans="1:38" ht="33.75" x14ac:dyDescent="0.2">
      <c r="A12" s="69">
        <v>6</v>
      </c>
      <c r="B12" s="80" t="s">
        <v>12</v>
      </c>
      <c r="C12" s="74" t="s">
        <v>29</v>
      </c>
      <c r="D12" s="70" t="s">
        <v>1</v>
      </c>
      <c r="E12" s="70" t="s">
        <v>3</v>
      </c>
      <c r="F12" s="71">
        <v>3.79</v>
      </c>
      <c r="G12" s="71">
        <f t="shared" si="1"/>
        <v>11.370000000000001</v>
      </c>
      <c r="H12" s="72">
        <v>5.99</v>
      </c>
      <c r="I12" s="72">
        <f t="shared" si="2"/>
        <v>23.96</v>
      </c>
      <c r="J12" s="72">
        <v>4.49</v>
      </c>
      <c r="K12" s="72">
        <f t="shared" si="3"/>
        <v>17.96</v>
      </c>
      <c r="L12" s="72">
        <v>6.49</v>
      </c>
      <c r="M12" s="72">
        <f t="shared" si="4"/>
        <v>19.47</v>
      </c>
      <c r="N12" s="72">
        <v>1.89</v>
      </c>
      <c r="O12" s="72">
        <f t="shared" si="5"/>
        <v>1.89</v>
      </c>
      <c r="P12" s="69">
        <v>1.89</v>
      </c>
      <c r="Q12" s="69">
        <f t="shared" si="6"/>
        <v>3.78</v>
      </c>
      <c r="R12" s="69">
        <v>7.79</v>
      </c>
      <c r="S12" s="69">
        <f t="shared" si="7"/>
        <v>7.79</v>
      </c>
      <c r="T12" s="69">
        <v>14.49</v>
      </c>
      <c r="U12" s="69">
        <f t="shared" si="8"/>
        <v>28.98</v>
      </c>
      <c r="V12" s="69">
        <v>16.989999999999998</v>
      </c>
      <c r="W12" s="69">
        <f t="shared" si="9"/>
        <v>33.979999999999997</v>
      </c>
      <c r="X12" s="69">
        <v>2.99</v>
      </c>
      <c r="Y12" s="69">
        <f t="shared" si="0"/>
        <v>8.9700000000000006</v>
      </c>
      <c r="Z12" s="69">
        <v>5.49</v>
      </c>
      <c r="AA12" s="69">
        <f t="shared" si="10"/>
        <v>10.98</v>
      </c>
      <c r="AB12" s="69">
        <v>5.99</v>
      </c>
      <c r="AC12" s="69">
        <f t="shared" si="11"/>
        <v>11.98</v>
      </c>
      <c r="AD12" s="69">
        <v>9.49</v>
      </c>
      <c r="AE12" s="69">
        <f t="shared" si="12"/>
        <v>18.98</v>
      </c>
      <c r="AF12" s="69">
        <v>6.99</v>
      </c>
      <c r="AG12" s="69">
        <f t="shared" si="13"/>
        <v>13.98</v>
      </c>
      <c r="AH12" s="69">
        <v>26.99</v>
      </c>
      <c r="AI12" s="69">
        <f t="shared" si="14"/>
        <v>26.99</v>
      </c>
      <c r="AJ12" s="69">
        <v>12.99</v>
      </c>
      <c r="AK12" s="76">
        <f t="shared" si="15"/>
        <v>51.96</v>
      </c>
      <c r="AL12" s="73">
        <f t="shared" si="16"/>
        <v>293.02</v>
      </c>
    </row>
    <row r="13" spans="1:38" ht="33.75" x14ac:dyDescent="0.2">
      <c r="A13" s="59">
        <v>7</v>
      </c>
      <c r="B13" s="81" t="s">
        <v>26</v>
      </c>
      <c r="C13" s="64" t="s">
        <v>30</v>
      </c>
      <c r="D13" s="63" t="s">
        <v>31</v>
      </c>
      <c r="E13" s="63" t="s">
        <v>4</v>
      </c>
      <c r="F13" s="60">
        <v>3.69</v>
      </c>
      <c r="G13" s="60">
        <f t="shared" si="1"/>
        <v>11.07</v>
      </c>
      <c r="H13" s="61">
        <v>5.39</v>
      </c>
      <c r="I13" s="61">
        <f t="shared" si="2"/>
        <v>21.56</v>
      </c>
      <c r="J13" s="68">
        <v>5.15</v>
      </c>
      <c r="K13" s="61">
        <f t="shared" si="3"/>
        <v>20.6</v>
      </c>
      <c r="L13" s="61">
        <v>4.49</v>
      </c>
      <c r="M13" s="61">
        <f t="shared" si="4"/>
        <v>13.47</v>
      </c>
      <c r="N13" s="61">
        <v>1.35</v>
      </c>
      <c r="O13" s="61">
        <f t="shared" si="5"/>
        <v>1.35</v>
      </c>
      <c r="P13" s="59">
        <v>1.79</v>
      </c>
      <c r="Q13" s="59">
        <f t="shared" si="6"/>
        <v>3.58</v>
      </c>
      <c r="R13" s="59">
        <v>8.2899999999999991</v>
      </c>
      <c r="S13" s="59">
        <f t="shared" si="7"/>
        <v>8.2899999999999991</v>
      </c>
      <c r="T13" s="59">
        <v>13.99</v>
      </c>
      <c r="U13" s="59">
        <f t="shared" si="8"/>
        <v>27.98</v>
      </c>
      <c r="V13" s="59">
        <v>11.89</v>
      </c>
      <c r="W13" s="59">
        <f t="shared" si="9"/>
        <v>23.78</v>
      </c>
      <c r="X13" s="59">
        <v>2.99</v>
      </c>
      <c r="Y13" s="59">
        <f t="shared" si="0"/>
        <v>8.9700000000000006</v>
      </c>
      <c r="Z13" s="59">
        <v>3.9</v>
      </c>
      <c r="AA13" s="59">
        <f t="shared" si="10"/>
        <v>7.8</v>
      </c>
      <c r="AB13" s="59">
        <v>5.49</v>
      </c>
      <c r="AC13" s="59">
        <f t="shared" si="11"/>
        <v>10.98</v>
      </c>
      <c r="AD13" s="59">
        <v>10.9</v>
      </c>
      <c r="AE13" s="59">
        <f t="shared" si="12"/>
        <v>21.8</v>
      </c>
      <c r="AF13" s="59">
        <v>4.9000000000000004</v>
      </c>
      <c r="AG13" s="59">
        <f t="shared" si="13"/>
        <v>9.8000000000000007</v>
      </c>
      <c r="AH13" s="59">
        <v>19.899999999999999</v>
      </c>
      <c r="AI13" s="59">
        <f t="shared" si="14"/>
        <v>19.899999999999999</v>
      </c>
      <c r="AJ13" s="59">
        <v>11.69</v>
      </c>
      <c r="AK13" s="67">
        <f t="shared" si="15"/>
        <v>46.76</v>
      </c>
      <c r="AL13" s="88">
        <f t="shared" si="16"/>
        <v>257.69000000000005</v>
      </c>
    </row>
    <row r="14" spans="1:38" ht="33.75" x14ac:dyDescent="0.2">
      <c r="A14" s="69">
        <v>8</v>
      </c>
      <c r="B14" s="80" t="s">
        <v>55</v>
      </c>
      <c r="C14" s="70" t="s">
        <v>62</v>
      </c>
      <c r="D14" s="70" t="s">
        <v>63</v>
      </c>
      <c r="E14" s="71" t="s">
        <v>64</v>
      </c>
      <c r="F14" s="71">
        <v>4.59</v>
      </c>
      <c r="G14" s="71">
        <f t="shared" si="1"/>
        <v>13.77</v>
      </c>
      <c r="H14" s="72">
        <v>6.49</v>
      </c>
      <c r="I14" s="72">
        <f t="shared" si="2"/>
        <v>25.96</v>
      </c>
      <c r="J14" s="77">
        <v>6.29</v>
      </c>
      <c r="K14" s="72">
        <f t="shared" si="3"/>
        <v>25.16</v>
      </c>
      <c r="L14" s="72">
        <v>7.99</v>
      </c>
      <c r="M14" s="72">
        <f t="shared" si="4"/>
        <v>23.97</v>
      </c>
      <c r="N14" s="72">
        <v>1.99</v>
      </c>
      <c r="O14" s="72">
        <f t="shared" si="5"/>
        <v>1.99</v>
      </c>
      <c r="P14" s="69">
        <v>2.99</v>
      </c>
      <c r="Q14" s="69">
        <f t="shared" si="6"/>
        <v>5.98</v>
      </c>
      <c r="R14" s="69">
        <v>8.09</v>
      </c>
      <c r="S14" s="69">
        <f t="shared" si="7"/>
        <v>8.09</v>
      </c>
      <c r="T14" s="69">
        <v>16.489999999999998</v>
      </c>
      <c r="U14" s="69">
        <f t="shared" si="8"/>
        <v>32.979999999999997</v>
      </c>
      <c r="V14" s="69">
        <v>11.99</v>
      </c>
      <c r="W14" s="69">
        <f t="shared" si="9"/>
        <v>23.98</v>
      </c>
      <c r="X14" s="69">
        <v>2.79</v>
      </c>
      <c r="Y14" s="69">
        <f t="shared" si="0"/>
        <v>8.370000000000001</v>
      </c>
      <c r="Z14" s="69">
        <v>3.99</v>
      </c>
      <c r="AA14" s="69">
        <f t="shared" si="10"/>
        <v>7.98</v>
      </c>
      <c r="AB14" s="69">
        <v>3.99</v>
      </c>
      <c r="AC14" s="69">
        <f t="shared" si="11"/>
        <v>7.98</v>
      </c>
      <c r="AD14" s="69">
        <v>12.99</v>
      </c>
      <c r="AE14" s="69">
        <f t="shared" si="12"/>
        <v>25.98</v>
      </c>
      <c r="AF14" s="69">
        <v>4.99</v>
      </c>
      <c r="AG14" s="69">
        <f t="shared" si="13"/>
        <v>9.98</v>
      </c>
      <c r="AH14" s="69">
        <v>23.9</v>
      </c>
      <c r="AI14" s="69">
        <f t="shared" si="14"/>
        <v>23.9</v>
      </c>
      <c r="AJ14" s="69">
        <v>11.85</v>
      </c>
      <c r="AK14" s="69">
        <f t="shared" si="15"/>
        <v>47.4</v>
      </c>
      <c r="AL14" s="84">
        <f t="shared" si="16"/>
        <v>293.46999999999997</v>
      </c>
    </row>
    <row r="15" spans="1:38" ht="33.75" x14ac:dyDescent="0.2">
      <c r="A15" s="69">
        <v>9</v>
      </c>
      <c r="B15" s="79" t="s">
        <v>56</v>
      </c>
      <c r="C15" s="63" t="s">
        <v>65</v>
      </c>
      <c r="D15" s="63" t="s">
        <v>66</v>
      </c>
      <c r="E15" s="60" t="s">
        <v>59</v>
      </c>
      <c r="F15" s="60">
        <v>3.75</v>
      </c>
      <c r="G15" s="60">
        <f t="shared" si="1"/>
        <v>11.25</v>
      </c>
      <c r="H15" s="61">
        <v>4.99</v>
      </c>
      <c r="I15" s="61">
        <f t="shared" si="2"/>
        <v>19.96</v>
      </c>
      <c r="J15" s="61">
        <v>5.49</v>
      </c>
      <c r="K15" s="61">
        <f t="shared" si="3"/>
        <v>21.96</v>
      </c>
      <c r="L15" s="61">
        <v>5.69</v>
      </c>
      <c r="M15" s="61">
        <f t="shared" si="4"/>
        <v>17.07</v>
      </c>
      <c r="N15" s="61">
        <v>1.49</v>
      </c>
      <c r="O15" s="61">
        <f t="shared" si="5"/>
        <v>1.49</v>
      </c>
      <c r="P15" s="59">
        <v>1.99</v>
      </c>
      <c r="Q15" s="59">
        <f t="shared" si="6"/>
        <v>3.98</v>
      </c>
      <c r="R15" s="59">
        <v>7.69</v>
      </c>
      <c r="S15" s="59">
        <f t="shared" si="7"/>
        <v>7.69</v>
      </c>
      <c r="T15" s="59">
        <v>14.89</v>
      </c>
      <c r="U15" s="59">
        <f t="shared" si="8"/>
        <v>29.78</v>
      </c>
      <c r="V15" s="59">
        <v>10.89</v>
      </c>
      <c r="W15" s="59">
        <f t="shared" si="9"/>
        <v>21.78</v>
      </c>
      <c r="X15" s="59">
        <v>3.09</v>
      </c>
      <c r="Y15" s="59">
        <f t="shared" si="0"/>
        <v>9.27</v>
      </c>
      <c r="Z15" s="59">
        <v>3.79</v>
      </c>
      <c r="AA15" s="59">
        <f t="shared" si="10"/>
        <v>7.58</v>
      </c>
      <c r="AB15" s="59">
        <v>4.49</v>
      </c>
      <c r="AC15" s="59">
        <f t="shared" si="11"/>
        <v>8.98</v>
      </c>
      <c r="AD15" s="59">
        <v>9.99</v>
      </c>
      <c r="AE15" s="59">
        <f t="shared" si="12"/>
        <v>19.98</v>
      </c>
      <c r="AF15" s="59">
        <v>4.99</v>
      </c>
      <c r="AG15" s="59">
        <f t="shared" si="13"/>
        <v>9.98</v>
      </c>
      <c r="AH15" s="59">
        <v>23.9</v>
      </c>
      <c r="AI15" s="59">
        <f t="shared" si="14"/>
        <v>23.9</v>
      </c>
      <c r="AJ15" s="59">
        <v>11.85</v>
      </c>
      <c r="AK15" s="59">
        <f t="shared" si="15"/>
        <v>47.4</v>
      </c>
      <c r="AL15" s="62">
        <f t="shared" si="16"/>
        <v>262.05</v>
      </c>
    </row>
    <row r="16" spans="1:38" ht="33.75" x14ac:dyDescent="0.2">
      <c r="A16" s="69">
        <v>10</v>
      </c>
      <c r="B16" s="86" t="s">
        <v>72</v>
      </c>
      <c r="C16" s="70" t="s">
        <v>67</v>
      </c>
      <c r="D16" s="83" t="s">
        <v>63</v>
      </c>
      <c r="E16" s="71" t="s">
        <v>68</v>
      </c>
      <c r="F16" s="71">
        <v>3.69</v>
      </c>
      <c r="G16" s="71">
        <f t="shared" si="1"/>
        <v>11.07</v>
      </c>
      <c r="H16" s="72">
        <v>4.99</v>
      </c>
      <c r="I16" s="72">
        <f t="shared" si="2"/>
        <v>19.96</v>
      </c>
      <c r="J16" s="72">
        <v>4.49</v>
      </c>
      <c r="K16" s="72">
        <f t="shared" si="3"/>
        <v>17.96</v>
      </c>
      <c r="L16" s="72">
        <v>4.59</v>
      </c>
      <c r="M16" s="72">
        <f t="shared" si="4"/>
        <v>13.77</v>
      </c>
      <c r="N16" s="72">
        <v>0.99</v>
      </c>
      <c r="O16" s="72">
        <f t="shared" si="5"/>
        <v>0.99</v>
      </c>
      <c r="P16" s="69">
        <v>1.89</v>
      </c>
      <c r="Q16" s="69">
        <f t="shared" si="6"/>
        <v>3.78</v>
      </c>
      <c r="R16" s="69">
        <v>7.89</v>
      </c>
      <c r="S16" s="69">
        <f t="shared" si="7"/>
        <v>7.89</v>
      </c>
      <c r="T16" s="69">
        <v>18.989999999999998</v>
      </c>
      <c r="U16" s="69">
        <f t="shared" si="8"/>
        <v>37.979999999999997</v>
      </c>
      <c r="V16" s="69">
        <v>11.99</v>
      </c>
      <c r="W16" s="69">
        <f t="shared" si="9"/>
        <v>23.98</v>
      </c>
      <c r="X16" s="69">
        <v>2.79</v>
      </c>
      <c r="Y16" s="69">
        <f t="shared" si="0"/>
        <v>8.370000000000001</v>
      </c>
      <c r="Z16" s="69">
        <v>2.99</v>
      </c>
      <c r="AA16" s="69">
        <f t="shared" si="10"/>
        <v>5.98</v>
      </c>
      <c r="AB16" s="69">
        <v>2.89</v>
      </c>
      <c r="AC16" s="69">
        <f t="shared" si="11"/>
        <v>5.78</v>
      </c>
      <c r="AD16" s="69">
        <v>5.99</v>
      </c>
      <c r="AE16" s="69">
        <f t="shared" si="12"/>
        <v>11.98</v>
      </c>
      <c r="AF16" s="69">
        <v>5.99</v>
      </c>
      <c r="AG16" s="69">
        <f t="shared" si="13"/>
        <v>11.98</v>
      </c>
      <c r="AH16" s="69">
        <v>22.99</v>
      </c>
      <c r="AI16" s="69">
        <f t="shared" si="14"/>
        <v>22.99</v>
      </c>
      <c r="AJ16" s="69">
        <v>11.49</v>
      </c>
      <c r="AK16" s="69">
        <f t="shared" si="15"/>
        <v>45.96</v>
      </c>
      <c r="AL16" s="85">
        <f>SUM(G16,I16,K16,M16,O16,Q16,S16,U16,W16,,Y16,AA16,AC16,AE16,AG16,AI16,AK16)</f>
        <v>250.42</v>
      </c>
    </row>
    <row r="17" spans="1:38" ht="11.25" x14ac:dyDescent="0.2">
      <c r="A17" s="11"/>
      <c r="B17" s="49"/>
      <c r="C17" s="50"/>
      <c r="D17" s="51"/>
      <c r="E17" s="50"/>
      <c r="F17" s="48"/>
      <c r="G17" s="48"/>
      <c r="H17" s="12"/>
      <c r="I17" s="12"/>
      <c r="J17" s="12"/>
      <c r="K17" s="12"/>
      <c r="L17" s="12"/>
      <c r="M17" s="12"/>
      <c r="N17" s="12"/>
      <c r="O17" s="12"/>
      <c r="P17" s="46"/>
      <c r="Q17" s="46"/>
      <c r="R17" s="46"/>
      <c r="S17" s="46"/>
      <c r="T17" s="54"/>
      <c r="U17" s="54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7"/>
    </row>
    <row r="18" spans="1:38" ht="11.25" x14ac:dyDescent="0.2">
      <c r="A18" s="11"/>
      <c r="B18" s="292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4"/>
    </row>
    <row r="19" spans="1:38" ht="11.25" x14ac:dyDescent="0.2">
      <c r="A19" s="289" t="s">
        <v>9</v>
      </c>
      <c r="B19" s="290"/>
      <c r="C19" s="290"/>
      <c r="D19" s="290"/>
      <c r="E19" s="291"/>
      <c r="F19" s="52">
        <f>MAX(F7:F16)</f>
        <v>4.59</v>
      </c>
      <c r="G19" s="52">
        <f t="shared" ref="G19:AK19" si="17">MAX(G7:G16)</f>
        <v>13.77</v>
      </c>
      <c r="H19" s="52">
        <f t="shared" si="17"/>
        <v>6.49</v>
      </c>
      <c r="I19" s="52">
        <f t="shared" si="17"/>
        <v>25.96</v>
      </c>
      <c r="J19" s="52">
        <f t="shared" si="17"/>
        <v>6.49</v>
      </c>
      <c r="K19" s="52">
        <f t="shared" si="17"/>
        <v>25.96</v>
      </c>
      <c r="L19" s="52">
        <f t="shared" si="17"/>
        <v>7.99</v>
      </c>
      <c r="M19" s="52">
        <f t="shared" si="17"/>
        <v>23.97</v>
      </c>
      <c r="N19" s="52">
        <f t="shared" si="17"/>
        <v>2.39</v>
      </c>
      <c r="O19" s="52">
        <f t="shared" si="17"/>
        <v>2.39</v>
      </c>
      <c r="P19" s="52">
        <f t="shared" si="17"/>
        <v>2.99</v>
      </c>
      <c r="Q19" s="52">
        <f t="shared" si="17"/>
        <v>5.98</v>
      </c>
      <c r="R19" s="52">
        <f t="shared" si="17"/>
        <v>9.49</v>
      </c>
      <c r="S19" s="52">
        <f t="shared" si="17"/>
        <v>9.49</v>
      </c>
      <c r="T19" s="52">
        <f t="shared" si="17"/>
        <v>18.989999999999998</v>
      </c>
      <c r="U19" s="52">
        <f t="shared" si="17"/>
        <v>37.979999999999997</v>
      </c>
      <c r="V19" s="52">
        <f t="shared" si="17"/>
        <v>16.989999999999998</v>
      </c>
      <c r="W19" s="52">
        <f t="shared" si="17"/>
        <v>33.979999999999997</v>
      </c>
      <c r="X19" s="52">
        <f t="shared" si="17"/>
        <v>3.79</v>
      </c>
      <c r="Y19" s="52">
        <f t="shared" si="17"/>
        <v>11.370000000000001</v>
      </c>
      <c r="Z19" s="52">
        <f t="shared" si="17"/>
        <v>5.99</v>
      </c>
      <c r="AA19" s="52">
        <f t="shared" si="17"/>
        <v>11.98</v>
      </c>
      <c r="AB19" s="52">
        <f t="shared" si="17"/>
        <v>6.99</v>
      </c>
      <c r="AC19" s="52">
        <f t="shared" si="17"/>
        <v>13.98</v>
      </c>
      <c r="AD19" s="52">
        <f t="shared" si="17"/>
        <v>12.99</v>
      </c>
      <c r="AE19" s="52">
        <f t="shared" si="17"/>
        <v>25.98</v>
      </c>
      <c r="AF19" s="52">
        <f t="shared" si="17"/>
        <v>7.99</v>
      </c>
      <c r="AG19" s="52">
        <f t="shared" si="17"/>
        <v>15.98</v>
      </c>
      <c r="AH19" s="52">
        <f t="shared" si="17"/>
        <v>27.99</v>
      </c>
      <c r="AI19" s="52">
        <f t="shared" si="17"/>
        <v>27.99</v>
      </c>
      <c r="AJ19" s="52">
        <f t="shared" si="17"/>
        <v>12.99</v>
      </c>
      <c r="AK19" s="52">
        <f t="shared" si="17"/>
        <v>51.96</v>
      </c>
      <c r="AL19" s="87">
        <f>MAX(AL7:AL16)</f>
        <v>293.46999999999997</v>
      </c>
    </row>
    <row r="20" spans="1:38" ht="11.25" x14ac:dyDescent="0.2">
      <c r="A20" s="286" t="s">
        <v>2</v>
      </c>
      <c r="B20" s="287"/>
      <c r="C20" s="287"/>
      <c r="D20" s="287"/>
      <c r="E20" s="288"/>
      <c r="F20" s="53">
        <f>MIN(F7:F16)</f>
        <v>3.49</v>
      </c>
      <c r="G20" s="53">
        <f t="shared" ref="G20:AK20" si="18">MIN(G7:G16)</f>
        <v>10.47</v>
      </c>
      <c r="H20" s="53">
        <f t="shared" si="18"/>
        <v>4.99</v>
      </c>
      <c r="I20" s="53">
        <f t="shared" si="18"/>
        <v>19.96</v>
      </c>
      <c r="J20" s="53">
        <f t="shared" si="18"/>
        <v>4.49</v>
      </c>
      <c r="K20" s="53">
        <f t="shared" si="18"/>
        <v>17.96</v>
      </c>
      <c r="L20" s="89">
        <f t="shared" si="18"/>
        <v>4.3899999999999997</v>
      </c>
      <c r="M20" s="53">
        <f t="shared" si="18"/>
        <v>13.169999999999998</v>
      </c>
      <c r="N20" s="53">
        <f t="shared" si="18"/>
        <v>0.99</v>
      </c>
      <c r="O20" s="53">
        <f t="shared" si="18"/>
        <v>0.99</v>
      </c>
      <c r="P20" s="53">
        <f t="shared" si="18"/>
        <v>1.79</v>
      </c>
      <c r="Q20" s="53">
        <f t="shared" si="18"/>
        <v>3.58</v>
      </c>
      <c r="R20" s="53">
        <f t="shared" si="18"/>
        <v>7.69</v>
      </c>
      <c r="S20" s="53">
        <f t="shared" si="18"/>
        <v>7.69</v>
      </c>
      <c r="T20" s="53">
        <f t="shared" si="18"/>
        <v>13.99</v>
      </c>
      <c r="U20" s="53">
        <f t="shared" si="18"/>
        <v>27.98</v>
      </c>
      <c r="V20" s="53">
        <f t="shared" si="18"/>
        <v>9.99</v>
      </c>
      <c r="W20" s="53">
        <f t="shared" si="18"/>
        <v>19.98</v>
      </c>
      <c r="X20" s="53">
        <f t="shared" si="18"/>
        <v>2.59</v>
      </c>
      <c r="Y20" s="53">
        <f t="shared" si="18"/>
        <v>7.77</v>
      </c>
      <c r="Z20" s="53">
        <f t="shared" si="18"/>
        <v>2.99</v>
      </c>
      <c r="AA20" s="53">
        <f t="shared" si="18"/>
        <v>5.98</v>
      </c>
      <c r="AB20" s="53">
        <f t="shared" si="18"/>
        <v>2.89</v>
      </c>
      <c r="AC20" s="53">
        <f t="shared" si="18"/>
        <v>5.78</v>
      </c>
      <c r="AD20" s="53">
        <f t="shared" si="18"/>
        <v>5.99</v>
      </c>
      <c r="AE20" s="53">
        <f t="shared" si="18"/>
        <v>11.98</v>
      </c>
      <c r="AF20" s="53">
        <f t="shared" si="18"/>
        <v>4.49</v>
      </c>
      <c r="AG20" s="53">
        <f t="shared" si="18"/>
        <v>8.98</v>
      </c>
      <c r="AH20" s="53">
        <f t="shared" si="18"/>
        <v>19.899999999999999</v>
      </c>
      <c r="AI20" s="53">
        <f t="shared" si="18"/>
        <v>19.899999999999999</v>
      </c>
      <c r="AJ20" s="53">
        <f t="shared" si="18"/>
        <v>9.49</v>
      </c>
      <c r="AK20" s="53">
        <f t="shared" si="18"/>
        <v>37.96</v>
      </c>
      <c r="AL20" s="53">
        <f>MIN(AL8:AL17)</f>
        <v>250.42</v>
      </c>
    </row>
    <row r="21" spans="1:38" ht="11.25" x14ac:dyDescent="0.2">
      <c r="A21" s="4" t="s">
        <v>0</v>
      </c>
      <c r="B21" s="5"/>
      <c r="C21" s="13"/>
      <c r="D21" s="13"/>
      <c r="E21" s="13"/>
      <c r="F21" s="13"/>
      <c r="G21" s="13"/>
      <c r="H21" s="13"/>
      <c r="I21" s="13"/>
      <c r="J21" s="6" t="s">
        <v>13</v>
      </c>
      <c r="K21" s="6"/>
      <c r="L21" s="6"/>
      <c r="M21" s="6"/>
      <c r="N21" s="7"/>
      <c r="O21" s="10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1:38" ht="11.25" x14ac:dyDescent="0.2">
      <c r="A22" s="17"/>
      <c r="B22" s="18"/>
      <c r="C22" s="18"/>
      <c r="D22" s="19"/>
      <c r="E22" s="20"/>
      <c r="F22" s="20"/>
      <c r="G22" s="20"/>
      <c r="H22" s="21"/>
      <c r="I22" s="21"/>
      <c r="J22" s="21"/>
      <c r="K22" s="21"/>
      <c r="L22" s="21"/>
      <c r="M22" s="21"/>
      <c r="N22" s="22"/>
      <c r="O22" s="22"/>
    </row>
    <row r="23" spans="1:38" ht="11.25" x14ac:dyDescent="0.2">
      <c r="A23" s="17"/>
      <c r="B23" s="18"/>
      <c r="C23" s="18"/>
      <c r="D23" s="19"/>
      <c r="E23" s="20"/>
      <c r="F23" s="20"/>
      <c r="G23" s="20"/>
      <c r="H23" s="21"/>
      <c r="I23" s="21"/>
      <c r="J23" s="21"/>
      <c r="K23" s="21"/>
      <c r="L23" s="21"/>
      <c r="M23" s="21"/>
      <c r="N23" s="22"/>
      <c r="O23" s="22"/>
    </row>
    <row r="24" spans="1:38" ht="11.25" x14ac:dyDescent="0.2">
      <c r="A24" s="17"/>
      <c r="B24" s="18"/>
      <c r="C24" s="18"/>
      <c r="D24" s="19"/>
      <c r="E24" s="20"/>
      <c r="F24" s="20"/>
      <c r="G24" s="20"/>
      <c r="H24" s="21"/>
      <c r="I24" s="21"/>
      <c r="J24" s="21"/>
      <c r="K24" s="21"/>
      <c r="L24" s="21"/>
      <c r="M24" s="21"/>
      <c r="N24" s="22"/>
      <c r="O24" s="22"/>
    </row>
    <row r="25" spans="1:38" ht="11.25" x14ac:dyDescent="0.2">
      <c r="A25" s="17"/>
      <c r="B25" s="18"/>
      <c r="C25" s="18"/>
      <c r="D25" s="19"/>
      <c r="E25" s="20"/>
      <c r="F25" s="20"/>
      <c r="G25" s="20"/>
      <c r="H25" s="21"/>
      <c r="I25" s="21"/>
      <c r="J25" s="21"/>
      <c r="K25" s="21"/>
      <c r="L25" s="23"/>
      <c r="M25" s="23"/>
      <c r="N25" s="22"/>
      <c r="O25" s="22"/>
    </row>
    <row r="26" spans="1:38" ht="11.25" x14ac:dyDescent="0.2">
      <c r="A26" s="17"/>
      <c r="B26" s="18"/>
      <c r="C26" s="18"/>
      <c r="D26" s="19"/>
      <c r="E26" s="20"/>
      <c r="F26" s="20"/>
      <c r="G26" s="20"/>
      <c r="H26" s="21"/>
      <c r="I26" s="21"/>
      <c r="J26" s="21"/>
      <c r="K26" s="21"/>
      <c r="L26" s="23"/>
      <c r="M26" s="23"/>
      <c r="N26" s="22"/>
      <c r="O26" s="22"/>
    </row>
    <row r="27" spans="1:38" ht="11.25" x14ac:dyDescent="0.2">
      <c r="A27" s="17"/>
      <c r="B27" s="18"/>
      <c r="C27" s="18"/>
      <c r="D27" s="19"/>
      <c r="E27" s="20"/>
      <c r="F27" s="20"/>
      <c r="G27" s="20"/>
      <c r="H27" s="21"/>
      <c r="I27" s="21"/>
      <c r="J27" s="21"/>
      <c r="K27" s="21"/>
      <c r="L27" s="23"/>
      <c r="M27" s="23"/>
      <c r="N27" s="22"/>
      <c r="O27" s="22"/>
    </row>
    <row r="28" spans="1:38" ht="11.25" x14ac:dyDescent="0.2">
      <c r="A28" s="17"/>
      <c r="B28" s="18"/>
      <c r="C28" s="18"/>
      <c r="D28" s="19"/>
      <c r="E28" s="20"/>
      <c r="F28" s="20"/>
      <c r="G28" s="20"/>
      <c r="H28" s="21"/>
      <c r="I28" s="21"/>
      <c r="J28" s="23"/>
      <c r="K28" s="23"/>
      <c r="L28" s="23"/>
      <c r="M28" s="23"/>
      <c r="N28" s="22"/>
      <c r="O28" s="22"/>
    </row>
    <row r="29" spans="1:38" ht="11.25" x14ac:dyDescent="0.2">
      <c r="A29" s="17"/>
      <c r="B29" s="18"/>
      <c r="C29" s="18"/>
      <c r="D29" s="19"/>
      <c r="E29" s="20"/>
      <c r="F29" s="20"/>
      <c r="G29" s="20"/>
      <c r="H29" s="21"/>
      <c r="I29" s="21"/>
      <c r="J29" s="23"/>
      <c r="K29" s="23"/>
      <c r="L29" s="23"/>
      <c r="M29" s="23"/>
      <c r="N29" s="22"/>
      <c r="O29" s="22"/>
      <c r="P29" s="2"/>
      <c r="Q29" s="2"/>
    </row>
    <row r="30" spans="1:38" ht="11.25" x14ac:dyDescent="0.2">
      <c r="A30" s="17"/>
      <c r="B30" s="24"/>
      <c r="C30" s="18"/>
      <c r="D30" s="19"/>
      <c r="E30" s="20"/>
      <c r="F30" s="20"/>
      <c r="G30" s="20"/>
      <c r="H30" s="21"/>
      <c r="I30" s="21"/>
      <c r="J30" s="21"/>
      <c r="K30" s="21"/>
      <c r="L30" s="23"/>
      <c r="M30" s="23"/>
      <c r="N30" s="21"/>
      <c r="O30" s="21"/>
    </row>
    <row r="31" spans="1:38" ht="11.25" x14ac:dyDescent="0.2">
      <c r="A31" s="17"/>
      <c r="B31" s="18"/>
      <c r="C31" s="18"/>
      <c r="D31" s="19"/>
      <c r="E31" s="19"/>
      <c r="F31" s="19"/>
      <c r="G31" s="19"/>
      <c r="H31" s="21"/>
      <c r="I31" s="21"/>
      <c r="J31" s="21"/>
      <c r="K31" s="21"/>
      <c r="L31" s="23"/>
      <c r="M31" s="23"/>
      <c r="N31" s="21"/>
      <c r="O31" s="21"/>
    </row>
    <row r="32" spans="1:38" ht="12.75" customHeight="1" x14ac:dyDescent="0.2">
      <c r="A32" s="17"/>
      <c r="B32" s="18"/>
      <c r="C32" s="18"/>
      <c r="D32" s="19"/>
      <c r="E32" s="20"/>
      <c r="F32" s="20"/>
      <c r="G32" s="20"/>
      <c r="H32" s="21"/>
      <c r="I32" s="21"/>
      <c r="J32" s="21"/>
      <c r="K32" s="21"/>
      <c r="L32" s="21"/>
      <c r="M32" s="21"/>
      <c r="N32" s="21"/>
      <c r="O32" s="21"/>
    </row>
    <row r="33" spans="1:17" ht="11.25" x14ac:dyDescent="0.2">
      <c r="A33" s="17"/>
      <c r="B33" s="18"/>
      <c r="C33" s="18"/>
      <c r="D33" s="19"/>
      <c r="E33" s="20"/>
      <c r="F33" s="20"/>
      <c r="G33" s="20"/>
      <c r="H33" s="21"/>
      <c r="I33" s="21"/>
      <c r="J33" s="21"/>
      <c r="K33" s="21"/>
      <c r="L33" s="21"/>
      <c r="M33" s="21"/>
      <c r="N33" s="22"/>
      <c r="O33" s="22"/>
    </row>
    <row r="34" spans="1:17" ht="11.25" x14ac:dyDescent="0.2">
      <c r="A34" s="17"/>
      <c r="B34" s="18"/>
      <c r="C34" s="18"/>
      <c r="D34" s="25"/>
      <c r="E34" s="25"/>
      <c r="F34" s="25"/>
      <c r="G34" s="25"/>
      <c r="H34" s="21"/>
      <c r="I34" s="21"/>
      <c r="J34" s="26"/>
      <c r="K34" s="26"/>
      <c r="L34" s="21"/>
      <c r="M34" s="21"/>
      <c r="N34" s="22"/>
      <c r="O34" s="22"/>
    </row>
    <row r="35" spans="1:17" ht="11.25" x14ac:dyDescent="0.2">
      <c r="A35" s="17"/>
      <c r="B35" s="18"/>
      <c r="C35" s="18"/>
      <c r="D35" s="25"/>
      <c r="E35" s="25"/>
      <c r="F35" s="25"/>
      <c r="G35" s="25"/>
      <c r="H35" s="21"/>
      <c r="I35" s="21"/>
      <c r="J35" s="26"/>
      <c r="K35" s="26"/>
      <c r="L35" s="21"/>
      <c r="M35" s="21"/>
      <c r="N35" s="22"/>
      <c r="O35" s="22"/>
    </row>
    <row r="36" spans="1:17" ht="11.25" x14ac:dyDescent="0.2">
      <c r="A36" s="17"/>
      <c r="B36" s="18"/>
      <c r="C36" s="18"/>
      <c r="D36" s="25"/>
      <c r="E36" s="25"/>
      <c r="F36" s="25"/>
      <c r="G36" s="25"/>
      <c r="H36" s="21"/>
      <c r="I36" s="21"/>
      <c r="J36" s="26"/>
      <c r="K36" s="26"/>
      <c r="L36" s="21"/>
      <c r="M36" s="21"/>
      <c r="N36" s="22"/>
      <c r="O36" s="22"/>
    </row>
    <row r="37" spans="1:17" ht="11.25" x14ac:dyDescent="0.2">
      <c r="A37" s="17"/>
      <c r="B37" s="18"/>
      <c r="C37" s="18"/>
      <c r="D37" s="25"/>
      <c r="E37" s="25"/>
      <c r="F37" s="25"/>
      <c r="G37" s="25"/>
      <c r="H37" s="21"/>
      <c r="I37" s="21"/>
      <c r="J37" s="21"/>
      <c r="K37" s="21"/>
      <c r="L37" s="21"/>
      <c r="M37" s="21"/>
      <c r="N37" s="22"/>
      <c r="O37" s="22"/>
    </row>
    <row r="38" spans="1:17" ht="11.25" x14ac:dyDescent="0.2">
      <c r="A38" s="17"/>
      <c r="B38" s="18"/>
      <c r="C38" s="18"/>
      <c r="D38" s="19"/>
      <c r="E38" s="20"/>
      <c r="F38" s="20"/>
      <c r="G38" s="20"/>
      <c r="H38" s="21"/>
      <c r="I38" s="21"/>
      <c r="J38" s="21"/>
      <c r="K38" s="21"/>
      <c r="L38" s="21"/>
      <c r="M38" s="21"/>
      <c r="N38" s="22"/>
      <c r="O38" s="22"/>
    </row>
    <row r="39" spans="1:17" ht="11.25" x14ac:dyDescent="0.2">
      <c r="A39" s="17"/>
      <c r="B39" s="18"/>
      <c r="C39" s="18"/>
      <c r="D39" s="19"/>
      <c r="E39" s="20"/>
      <c r="F39" s="20"/>
      <c r="G39" s="20"/>
      <c r="H39" s="23"/>
      <c r="I39" s="23"/>
      <c r="J39" s="23"/>
      <c r="K39" s="23"/>
      <c r="L39" s="23"/>
      <c r="M39" s="23"/>
      <c r="N39" s="23"/>
      <c r="O39" s="23"/>
    </row>
    <row r="40" spans="1:17" ht="11.25" x14ac:dyDescent="0.2">
      <c r="A40" s="17"/>
      <c r="B40" s="18"/>
      <c r="C40" s="18"/>
      <c r="D40" s="19"/>
      <c r="E40" s="20"/>
      <c r="F40" s="20"/>
      <c r="G40" s="20"/>
      <c r="H40" s="23"/>
      <c r="I40" s="23"/>
      <c r="J40" s="23"/>
      <c r="K40" s="23"/>
      <c r="L40" s="27"/>
      <c r="M40" s="27"/>
      <c r="N40" s="23"/>
      <c r="O40" s="23"/>
    </row>
    <row r="41" spans="1:17" ht="11.25" x14ac:dyDescent="0.2">
      <c r="A41" s="17"/>
      <c r="B41" s="18"/>
      <c r="C41" s="18"/>
      <c r="D41" s="19"/>
      <c r="E41" s="20"/>
      <c r="F41" s="20"/>
      <c r="G41" s="20"/>
      <c r="H41" s="23"/>
      <c r="I41" s="23"/>
      <c r="J41" s="23"/>
      <c r="K41" s="23"/>
      <c r="L41" s="28"/>
      <c r="M41" s="28"/>
      <c r="N41" s="23"/>
      <c r="O41" s="23"/>
    </row>
    <row r="42" spans="1:17" ht="11.25" x14ac:dyDescent="0.2">
      <c r="A42" s="17"/>
      <c r="B42" s="18"/>
      <c r="C42" s="18"/>
      <c r="D42" s="19"/>
      <c r="E42" s="20"/>
      <c r="F42" s="20"/>
      <c r="G42" s="20"/>
      <c r="H42" s="23"/>
      <c r="I42" s="23"/>
      <c r="J42" s="23"/>
      <c r="K42" s="23"/>
      <c r="L42" s="28"/>
      <c r="M42" s="28"/>
      <c r="N42" s="23"/>
      <c r="O42" s="23"/>
    </row>
    <row r="43" spans="1:17" ht="11.25" x14ac:dyDescent="0.2">
      <c r="A43" s="17"/>
      <c r="B43" s="18"/>
      <c r="C43" s="18"/>
      <c r="D43" s="19"/>
      <c r="E43" s="20"/>
      <c r="F43" s="20"/>
      <c r="G43" s="20"/>
      <c r="H43" s="23"/>
      <c r="I43" s="23"/>
      <c r="J43" s="28"/>
      <c r="K43" s="28"/>
      <c r="L43" s="28"/>
      <c r="M43" s="28"/>
      <c r="N43" s="23"/>
      <c r="O43" s="23"/>
    </row>
    <row r="44" spans="1:17" ht="11.25" x14ac:dyDescent="0.2">
      <c r="A44" s="17"/>
      <c r="B44" s="18"/>
      <c r="C44" s="18"/>
      <c r="D44" s="19"/>
      <c r="E44" s="20"/>
      <c r="F44" s="20"/>
      <c r="G44" s="20"/>
      <c r="H44" s="23"/>
      <c r="I44" s="23"/>
      <c r="J44" s="28"/>
      <c r="K44" s="28"/>
      <c r="L44" s="28"/>
      <c r="M44" s="28"/>
      <c r="N44" s="28"/>
      <c r="O44" s="28"/>
      <c r="P44" s="29"/>
      <c r="Q44" s="29"/>
    </row>
    <row r="45" spans="1:17" ht="11.25" x14ac:dyDescent="0.2">
      <c r="A45" s="17"/>
      <c r="B45" s="18"/>
      <c r="C45" s="18"/>
      <c r="D45" s="19"/>
      <c r="E45" s="20"/>
      <c r="F45" s="20"/>
      <c r="G45" s="20"/>
      <c r="H45" s="23"/>
      <c r="I45" s="23"/>
      <c r="J45" s="28"/>
      <c r="K45" s="28"/>
      <c r="L45" s="28"/>
      <c r="M45" s="28"/>
      <c r="N45" s="28"/>
      <c r="O45" s="28"/>
    </row>
    <row r="46" spans="1:17" ht="11.25" x14ac:dyDescent="0.2">
      <c r="A46" s="17"/>
      <c r="B46" s="18"/>
      <c r="C46" s="18"/>
      <c r="D46" s="19"/>
      <c r="E46" s="20"/>
      <c r="F46" s="20"/>
      <c r="G46" s="20"/>
      <c r="H46" s="23"/>
      <c r="I46" s="23"/>
      <c r="J46" s="23"/>
      <c r="K46" s="23"/>
      <c r="L46" s="23"/>
      <c r="M46" s="23"/>
      <c r="N46" s="28"/>
      <c r="O46" s="28"/>
    </row>
    <row r="47" spans="1:17" ht="11.25" x14ac:dyDescent="0.2">
      <c r="A47" s="17"/>
      <c r="B47" s="18"/>
      <c r="C47" s="18"/>
      <c r="D47" s="19"/>
      <c r="E47" s="20"/>
      <c r="F47" s="20"/>
      <c r="G47" s="20"/>
      <c r="H47" s="23"/>
      <c r="I47" s="23"/>
      <c r="J47" s="23"/>
      <c r="K47" s="23"/>
      <c r="L47" s="23"/>
      <c r="M47" s="23"/>
      <c r="N47" s="28"/>
      <c r="O47" s="28"/>
    </row>
    <row r="48" spans="1:17" ht="11.25" x14ac:dyDescent="0.2">
      <c r="A48" s="17"/>
      <c r="B48" s="18"/>
      <c r="C48" s="18"/>
      <c r="D48" s="19"/>
      <c r="E48" s="20"/>
      <c r="F48" s="20"/>
      <c r="G48" s="20"/>
      <c r="H48" s="23"/>
      <c r="I48" s="23"/>
      <c r="J48" s="23"/>
      <c r="K48" s="23"/>
      <c r="L48" s="23"/>
      <c r="M48" s="23"/>
      <c r="N48" s="23"/>
      <c r="O48" s="23"/>
    </row>
    <row r="49" spans="1:17" ht="11.25" x14ac:dyDescent="0.2">
      <c r="A49" s="17"/>
      <c r="B49" s="18"/>
      <c r="C49" s="18"/>
      <c r="D49" s="19"/>
      <c r="E49" s="20"/>
      <c r="F49" s="20"/>
      <c r="G49" s="20"/>
      <c r="H49" s="23"/>
      <c r="I49" s="23"/>
      <c r="J49" s="23"/>
      <c r="K49" s="23"/>
      <c r="L49" s="23"/>
      <c r="M49" s="23"/>
      <c r="N49" s="28"/>
      <c r="O49" s="28"/>
    </row>
    <row r="50" spans="1:17" ht="11.25" x14ac:dyDescent="0.2">
      <c r="A50" s="17"/>
      <c r="B50" s="18"/>
      <c r="C50" s="18"/>
      <c r="D50" s="19"/>
      <c r="E50" s="20"/>
      <c r="F50" s="20"/>
      <c r="G50" s="20"/>
      <c r="H50" s="23"/>
      <c r="I50" s="23"/>
      <c r="J50" s="23"/>
      <c r="K50" s="23"/>
      <c r="L50" s="23"/>
      <c r="M50" s="23"/>
      <c r="N50" s="28"/>
      <c r="O50" s="28"/>
    </row>
    <row r="51" spans="1:17" ht="11.25" x14ac:dyDescent="0.2">
      <c r="A51" s="17"/>
      <c r="B51" s="18"/>
      <c r="C51" s="18"/>
      <c r="D51" s="19"/>
      <c r="E51" s="20"/>
      <c r="F51" s="20"/>
      <c r="G51" s="20"/>
      <c r="H51" s="23"/>
      <c r="I51" s="23"/>
      <c r="J51" s="23"/>
      <c r="K51" s="23"/>
      <c r="L51" s="23"/>
      <c r="M51" s="23"/>
      <c r="N51" s="23"/>
      <c r="O51" s="23"/>
    </row>
    <row r="52" spans="1:17" ht="11.25" x14ac:dyDescent="0.2">
      <c r="A52" s="17"/>
      <c r="B52" s="18"/>
      <c r="C52" s="18"/>
      <c r="D52" s="19"/>
      <c r="E52" s="20"/>
      <c r="F52" s="20"/>
      <c r="G52" s="20"/>
      <c r="H52" s="23"/>
      <c r="I52" s="23"/>
      <c r="J52" s="23"/>
      <c r="K52" s="23"/>
      <c r="L52" s="23"/>
      <c r="M52" s="23"/>
      <c r="N52" s="28"/>
      <c r="O52" s="28"/>
    </row>
    <row r="53" spans="1:17" ht="11.25" x14ac:dyDescent="0.2">
      <c r="A53" s="17"/>
      <c r="B53" s="30"/>
      <c r="C53" s="18"/>
      <c r="D53" s="31"/>
      <c r="E53" s="32"/>
      <c r="F53" s="32"/>
      <c r="G53" s="32"/>
      <c r="H53" s="23"/>
      <c r="I53" s="23"/>
      <c r="J53" s="23"/>
      <c r="K53" s="23"/>
      <c r="L53" s="23"/>
      <c r="M53" s="23"/>
      <c r="N53" s="28"/>
      <c r="O53" s="28"/>
    </row>
    <row r="54" spans="1:17" ht="11.25" x14ac:dyDescent="0.2">
      <c r="A54" s="17"/>
      <c r="B54" s="30"/>
      <c r="C54" s="30"/>
      <c r="D54" s="31"/>
      <c r="E54" s="32"/>
      <c r="F54" s="32"/>
      <c r="G54" s="32"/>
      <c r="H54" s="23"/>
      <c r="I54" s="23"/>
      <c r="J54" s="23"/>
      <c r="K54" s="23"/>
      <c r="L54" s="23"/>
      <c r="M54" s="23"/>
      <c r="N54" s="28"/>
      <c r="O54" s="28"/>
    </row>
    <row r="55" spans="1:17" ht="11.25" x14ac:dyDescent="0.2">
      <c r="A55" s="17"/>
      <c r="B55" s="18"/>
      <c r="C55" s="18"/>
      <c r="D55" s="19"/>
      <c r="E55" s="20"/>
      <c r="F55" s="20"/>
      <c r="G55" s="20"/>
      <c r="H55" s="23"/>
      <c r="I55" s="23"/>
      <c r="J55" s="23"/>
      <c r="K55" s="23"/>
      <c r="L55" s="23"/>
      <c r="M55" s="23"/>
      <c r="N55" s="28"/>
      <c r="O55" s="28"/>
    </row>
    <row r="56" spans="1:17" ht="11.25" x14ac:dyDescent="0.2">
      <c r="A56" s="17"/>
      <c r="B56" s="18"/>
      <c r="C56" s="18"/>
      <c r="D56" s="19"/>
      <c r="E56" s="20"/>
      <c r="F56" s="20"/>
      <c r="G56" s="20"/>
      <c r="H56" s="23"/>
      <c r="I56" s="23"/>
      <c r="J56" s="23"/>
      <c r="K56" s="23"/>
      <c r="L56" s="23"/>
      <c r="M56" s="23"/>
      <c r="N56" s="28"/>
      <c r="O56" s="28"/>
    </row>
    <row r="57" spans="1:17" ht="11.25" x14ac:dyDescent="0.2">
      <c r="A57" s="17"/>
      <c r="B57" s="18"/>
      <c r="C57" s="18"/>
      <c r="D57" s="19"/>
      <c r="E57" s="20"/>
      <c r="F57" s="20"/>
      <c r="G57" s="20"/>
      <c r="H57" s="23"/>
      <c r="I57" s="23"/>
      <c r="J57" s="23"/>
      <c r="K57" s="23"/>
      <c r="L57" s="23"/>
      <c r="M57" s="23"/>
      <c r="N57" s="28"/>
      <c r="O57" s="28"/>
    </row>
    <row r="58" spans="1:17" ht="15" customHeight="1" x14ac:dyDescent="0.2">
      <c r="A58" s="281"/>
      <c r="B58" s="281"/>
      <c r="C58" s="281"/>
      <c r="D58" s="281"/>
      <c r="E58" s="281"/>
      <c r="F58" s="33"/>
      <c r="G58" s="33"/>
      <c r="H58" s="34"/>
      <c r="I58" s="34"/>
      <c r="J58" s="34"/>
      <c r="K58" s="34"/>
      <c r="L58" s="34"/>
      <c r="M58" s="34"/>
      <c r="N58" s="34"/>
      <c r="O58" s="34"/>
      <c r="P58" s="2"/>
      <c r="Q58" s="2"/>
    </row>
    <row r="59" spans="1:17" ht="12.75" customHeight="1" x14ac:dyDescent="0.2">
      <c r="A59" s="282"/>
      <c r="B59" s="282"/>
      <c r="C59" s="35"/>
      <c r="D59" s="36"/>
      <c r="E59" s="36"/>
      <c r="F59" s="36"/>
      <c r="G59" s="36"/>
      <c r="H59" s="36"/>
      <c r="I59" s="36"/>
      <c r="J59" s="283"/>
      <c r="K59" s="283"/>
      <c r="L59" s="283"/>
      <c r="M59" s="283"/>
      <c r="N59" s="283"/>
      <c r="O59" s="8"/>
    </row>
    <row r="60" spans="1:17" ht="11.25" x14ac:dyDescent="0.2">
      <c r="A60" s="37"/>
      <c r="B60" s="38"/>
      <c r="C60" s="39"/>
      <c r="D60" s="40"/>
      <c r="E60" s="40"/>
      <c r="F60" s="40"/>
      <c r="G60" s="40"/>
      <c r="H60" s="40"/>
      <c r="I60" s="40"/>
      <c r="J60" s="40"/>
      <c r="K60" s="40"/>
      <c r="L60" s="1"/>
      <c r="M60" s="1"/>
      <c r="N60" s="2"/>
      <c r="O60" s="2"/>
    </row>
    <row r="61" spans="1:17" s="42" customFormat="1" ht="11.25" x14ac:dyDescent="0.2">
      <c r="A61" s="3"/>
      <c r="B61" s="41"/>
      <c r="C61" s="41"/>
      <c r="N61" s="3"/>
      <c r="O61" s="3"/>
      <c r="P61" s="3"/>
      <c r="Q61" s="3"/>
    </row>
    <row r="62" spans="1:17" s="42" customFormat="1" ht="11.25" x14ac:dyDescent="0.2">
      <c r="A62" s="3"/>
      <c r="B62" s="41"/>
      <c r="C62" s="41"/>
      <c r="N62" s="3"/>
      <c r="O62" s="3"/>
      <c r="P62" s="3"/>
      <c r="Q62" s="3"/>
    </row>
    <row r="63" spans="1:17" s="42" customFormat="1" ht="11.25" x14ac:dyDescent="0.2">
      <c r="A63" s="3"/>
      <c r="B63" s="41"/>
      <c r="C63" s="41"/>
      <c r="N63" s="3"/>
      <c r="O63" s="3"/>
      <c r="P63" s="3"/>
      <c r="Q63" s="3"/>
    </row>
    <row r="64" spans="1:17" s="42" customFormat="1" ht="11.25" x14ac:dyDescent="0.2">
      <c r="A64" s="3"/>
      <c r="B64" s="41"/>
      <c r="C64" s="3"/>
      <c r="N64" s="3"/>
      <c r="O64" s="3"/>
      <c r="P64" s="3"/>
      <c r="Q64" s="3"/>
    </row>
    <row r="65" spans="1:17" s="42" customFormat="1" ht="11.25" x14ac:dyDescent="0.2">
      <c r="A65" s="3"/>
      <c r="B65" s="41"/>
      <c r="C65" s="3"/>
      <c r="N65" s="3"/>
      <c r="O65" s="3"/>
      <c r="P65" s="3"/>
      <c r="Q65" s="3"/>
    </row>
    <row r="66" spans="1:17" s="42" customFormat="1" ht="20.45" customHeight="1" x14ac:dyDescent="0.25">
      <c r="A66" s="3"/>
      <c r="B66" s="41"/>
      <c r="C66" s="43"/>
      <c r="N66" s="3"/>
      <c r="O66" s="3"/>
      <c r="P66" s="3"/>
      <c r="Q66" s="3"/>
    </row>
    <row r="67" spans="1:17" s="42" customFormat="1" ht="20.45" customHeight="1" x14ac:dyDescent="0.25">
      <c r="A67" s="3"/>
      <c r="B67" s="41"/>
      <c r="C67" s="43"/>
      <c r="N67" s="3"/>
      <c r="O67" s="3"/>
      <c r="P67" s="3"/>
      <c r="Q67" s="3"/>
    </row>
    <row r="68" spans="1:17" s="42" customFormat="1" ht="20.45" customHeight="1" x14ac:dyDescent="0.25">
      <c r="A68" s="3"/>
      <c r="B68" s="41"/>
      <c r="C68" s="43"/>
      <c r="D68" s="3"/>
      <c r="E68" s="41"/>
      <c r="F68" s="41"/>
      <c r="G68" s="41"/>
      <c r="H68" s="41"/>
      <c r="I68" s="41"/>
      <c r="N68" s="3"/>
      <c r="O68" s="3"/>
      <c r="P68" s="3"/>
      <c r="Q68" s="3"/>
    </row>
    <row r="69" spans="1:17" s="42" customFormat="1" ht="20.45" customHeight="1" x14ac:dyDescent="0.2">
      <c r="H69" s="3"/>
      <c r="I69" s="3"/>
    </row>
    <row r="70" spans="1:17" s="42" customFormat="1" ht="20.45" customHeight="1" x14ac:dyDescent="0.2">
      <c r="E70" s="44"/>
      <c r="F70" s="44"/>
      <c r="G70" s="44"/>
      <c r="H70" s="41"/>
      <c r="I70" s="41"/>
      <c r="J70" s="3"/>
      <c r="K70" s="3"/>
      <c r="N70" s="3"/>
      <c r="O70" s="3"/>
      <c r="P70" s="3"/>
      <c r="Q70" s="3"/>
    </row>
    <row r="71" spans="1:17" ht="20.45" customHeight="1" x14ac:dyDescent="0.2">
      <c r="C71" s="3"/>
      <c r="D71" s="3"/>
      <c r="E71" s="3"/>
      <c r="F71" s="3"/>
      <c r="G71" s="3"/>
      <c r="H71" s="3"/>
      <c r="I71" s="3"/>
      <c r="L71" s="3"/>
      <c r="M71" s="3"/>
    </row>
    <row r="72" spans="1:17" ht="20.4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5" spans="1:17" ht="20.45" customHeight="1" x14ac:dyDescent="0.2">
      <c r="B75" s="45"/>
    </row>
  </sheetData>
  <sheetProtection selectLockedCells="1" selectUnlockedCells="1"/>
  <sortState ref="A7:AA19">
    <sortCondition ref="H6"/>
  </sortState>
  <mergeCells count="8">
    <mergeCell ref="A58:E58"/>
    <mergeCell ref="A59:B59"/>
    <mergeCell ref="J59:N59"/>
    <mergeCell ref="A1:N4"/>
    <mergeCell ref="A20:E20"/>
    <mergeCell ref="A19:E19"/>
    <mergeCell ref="B18:AL18"/>
    <mergeCell ref="A5:AL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fitToWidth="0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BX92"/>
  <sheetViews>
    <sheetView topLeftCell="A49" zoomScale="90" zoomScaleNormal="90" zoomScaleSheetLayoutView="70" workbookViewId="0">
      <selection activeCell="C61" sqref="C61"/>
    </sheetView>
  </sheetViews>
  <sheetFormatPr defaultRowHeight="12.75" x14ac:dyDescent="0.2"/>
  <cols>
    <col min="1" max="1" width="4" style="257" customWidth="1"/>
    <col min="2" max="2" width="30.5703125" style="257" customWidth="1"/>
    <col min="3" max="3" width="12.5703125" style="257" customWidth="1"/>
    <col min="4" max="5" width="11.140625" style="257" customWidth="1"/>
    <col min="6" max="6" width="10.85546875" style="257" customWidth="1"/>
    <col min="7" max="7" width="10.7109375" style="257" customWidth="1"/>
    <col min="8" max="8" width="13.28515625" style="257" customWidth="1"/>
    <col min="9" max="9" width="11.140625" style="257" customWidth="1"/>
    <col min="10" max="10" width="11" style="257" customWidth="1"/>
    <col min="11" max="11" width="10" style="257" customWidth="1"/>
    <col min="12" max="12" width="11.140625" style="257" customWidth="1"/>
    <col min="13" max="13" width="11.5703125" style="257" customWidth="1"/>
    <col min="14" max="14" width="11.85546875" style="257" customWidth="1"/>
    <col min="15" max="15" width="11.42578125" style="257" customWidth="1"/>
    <col min="16" max="16" width="11.28515625" style="257" customWidth="1"/>
    <col min="17" max="17" width="11.42578125" style="257" customWidth="1"/>
    <col min="18" max="18" width="12" style="257" customWidth="1"/>
    <col min="19" max="19" width="11.28515625" style="257" customWidth="1"/>
    <col min="20" max="20" width="10" style="257" customWidth="1"/>
    <col min="21" max="21" width="11.5703125" style="257" customWidth="1"/>
    <col min="22" max="23" width="10" style="257" customWidth="1"/>
    <col min="24" max="24" width="11" style="257" customWidth="1"/>
    <col min="25" max="25" width="10" style="257" customWidth="1"/>
    <col min="26" max="26" width="10.7109375" style="257" customWidth="1"/>
    <col min="27" max="29" width="10" style="257" customWidth="1"/>
    <col min="30" max="30" width="9" style="257" customWidth="1"/>
    <col min="31" max="31" width="10" style="257" bestFit="1" customWidth="1"/>
    <col min="32" max="32" width="11.5703125" style="257" customWidth="1"/>
    <col min="33" max="16384" width="9.140625" style="257"/>
  </cols>
  <sheetData>
    <row r="7" spans="1:29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29" ht="14.25" x14ac:dyDescent="0.2">
      <c r="B8" s="368" t="s">
        <v>378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29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457</v>
      </c>
      <c r="M9" s="366"/>
      <c r="N9" s="366"/>
      <c r="O9" s="366" t="s">
        <v>458</v>
      </c>
      <c r="P9" s="366"/>
      <c r="Q9" s="366"/>
      <c r="R9" s="366" t="s">
        <v>459</v>
      </c>
      <c r="S9" s="366"/>
      <c r="T9" s="366"/>
      <c r="U9" s="366" t="s">
        <v>90</v>
      </c>
      <c r="V9" s="366"/>
      <c r="W9" s="366"/>
      <c r="X9" s="366" t="s">
        <v>99</v>
      </c>
      <c r="Y9" s="366"/>
      <c r="Z9" s="366"/>
      <c r="AA9" s="373"/>
      <c r="AB9" s="373"/>
      <c r="AC9" s="373"/>
    </row>
    <row r="10" spans="1:29" x14ac:dyDescent="0.2">
      <c r="A10" s="317"/>
      <c r="B10" s="311"/>
      <c r="C10" s="192" t="s">
        <v>84</v>
      </c>
      <c r="D10" s="192" t="s">
        <v>324</v>
      </c>
      <c r="E10" s="192" t="s">
        <v>96</v>
      </c>
      <c r="F10" s="211" t="s">
        <v>84</v>
      </c>
      <c r="G10" s="211" t="s">
        <v>324</v>
      </c>
      <c r="H10" s="211" t="s">
        <v>85</v>
      </c>
      <c r="I10" s="192" t="s">
        <v>84</v>
      </c>
      <c r="J10" s="211" t="s">
        <v>324</v>
      </c>
      <c r="K10" s="192" t="s">
        <v>85</v>
      </c>
      <c r="L10" s="192" t="s">
        <v>84</v>
      </c>
      <c r="M10" s="211" t="s">
        <v>324</v>
      </c>
      <c r="N10" s="192" t="s">
        <v>85</v>
      </c>
      <c r="O10" s="192" t="s">
        <v>84</v>
      </c>
      <c r="P10" s="211" t="s">
        <v>324</v>
      </c>
      <c r="Q10" s="192" t="s">
        <v>85</v>
      </c>
      <c r="R10" s="192" t="s">
        <v>84</v>
      </c>
      <c r="S10" s="211" t="s">
        <v>324</v>
      </c>
      <c r="T10" s="192" t="s">
        <v>85</v>
      </c>
      <c r="U10" s="192" t="s">
        <v>84</v>
      </c>
      <c r="V10" s="211" t="s">
        <v>324</v>
      </c>
      <c r="W10" s="192" t="s">
        <v>85</v>
      </c>
      <c r="X10" s="192" t="s">
        <v>84</v>
      </c>
      <c r="Y10" s="211" t="s">
        <v>324</v>
      </c>
      <c r="Z10" s="192" t="s">
        <v>85</v>
      </c>
      <c r="AA10" s="256"/>
      <c r="AB10" s="256"/>
      <c r="AC10" s="256"/>
    </row>
    <row r="11" spans="1:29" x14ac:dyDescent="0.2">
      <c r="A11" s="254">
        <v>1</v>
      </c>
      <c r="B11" s="129" t="s">
        <v>75</v>
      </c>
      <c r="C11" s="125" t="s">
        <v>419</v>
      </c>
      <c r="D11" s="125">
        <v>3.19</v>
      </c>
      <c r="E11" s="125">
        <f>D11*3</f>
        <v>9.57</v>
      </c>
      <c r="F11" s="125" t="s">
        <v>391</v>
      </c>
      <c r="G11" s="125">
        <v>2.79</v>
      </c>
      <c r="H11" s="125">
        <f>G11*3</f>
        <v>8.370000000000001</v>
      </c>
      <c r="I11" s="125" t="s">
        <v>380</v>
      </c>
      <c r="J11" s="125">
        <v>2.69</v>
      </c>
      <c r="K11" s="125">
        <f>J11*3</f>
        <v>8.07</v>
      </c>
      <c r="L11" s="125" t="s">
        <v>387</v>
      </c>
      <c r="M11" s="125">
        <v>2.99</v>
      </c>
      <c r="N11" s="125">
        <f>M11*3</f>
        <v>8.9700000000000006</v>
      </c>
      <c r="O11" s="125" t="s">
        <v>391</v>
      </c>
      <c r="P11" s="125">
        <v>2.59</v>
      </c>
      <c r="Q11" s="125">
        <f>P11*3</f>
        <v>7.77</v>
      </c>
      <c r="R11" s="125" t="s">
        <v>391</v>
      </c>
      <c r="S11" s="125">
        <v>3.49</v>
      </c>
      <c r="T11" s="125">
        <f>S11*3</f>
        <v>10.47</v>
      </c>
      <c r="U11" s="125" t="s">
        <v>391</v>
      </c>
      <c r="V11" s="125">
        <v>2.99</v>
      </c>
      <c r="W11" s="125">
        <f>V11*3</f>
        <v>8.9700000000000006</v>
      </c>
      <c r="X11" s="125" t="s">
        <v>391</v>
      </c>
      <c r="Y11" s="125">
        <v>2.59</v>
      </c>
      <c r="Z11" s="125">
        <f>Y11*3</f>
        <v>7.77</v>
      </c>
      <c r="AA11" s="147"/>
      <c r="AB11" s="147"/>
      <c r="AC11" s="147"/>
    </row>
    <row r="12" spans="1:29" x14ac:dyDescent="0.2">
      <c r="A12" s="254">
        <v>2</v>
      </c>
      <c r="B12" s="129" t="s">
        <v>105</v>
      </c>
      <c r="C12" s="125" t="s">
        <v>435</v>
      </c>
      <c r="D12" s="125">
        <v>3.99</v>
      </c>
      <c r="E12" s="125">
        <f>D12*4</f>
        <v>15.96</v>
      </c>
      <c r="F12" s="125" t="s">
        <v>426</v>
      </c>
      <c r="G12" s="125">
        <v>3.99</v>
      </c>
      <c r="H12" s="125">
        <f>G12*4</f>
        <v>15.96</v>
      </c>
      <c r="I12" s="125" t="s">
        <v>379</v>
      </c>
      <c r="J12" s="125">
        <v>3.99</v>
      </c>
      <c r="K12" s="125">
        <f>J12*4</f>
        <v>15.96</v>
      </c>
      <c r="L12" s="125" t="s">
        <v>400</v>
      </c>
      <c r="M12" s="125">
        <v>3.99</v>
      </c>
      <c r="N12" s="125">
        <f>M12*4</f>
        <v>15.96</v>
      </c>
      <c r="O12" s="127" t="s">
        <v>435</v>
      </c>
      <c r="P12" s="125">
        <v>3.99</v>
      </c>
      <c r="Q12" s="125">
        <f>P12*4</f>
        <v>15.96</v>
      </c>
      <c r="R12" s="125" t="s">
        <v>392</v>
      </c>
      <c r="S12" s="125">
        <v>3.79</v>
      </c>
      <c r="T12" s="125">
        <f>S12*4</f>
        <v>15.16</v>
      </c>
      <c r="U12" s="125" t="s">
        <v>430</v>
      </c>
      <c r="V12" s="125">
        <v>3.95</v>
      </c>
      <c r="W12" s="125">
        <f>V12*4</f>
        <v>15.8</v>
      </c>
      <c r="X12" s="125" t="s">
        <v>410</v>
      </c>
      <c r="Y12" s="125">
        <v>3.79</v>
      </c>
      <c r="Z12" s="125">
        <f>Y12*4</f>
        <v>15.16</v>
      </c>
      <c r="AA12" s="147"/>
      <c r="AB12" s="147"/>
      <c r="AC12" s="147"/>
    </row>
    <row r="13" spans="1:29" x14ac:dyDescent="0.2">
      <c r="A13" s="254">
        <v>3</v>
      </c>
      <c r="B13" s="129" t="s">
        <v>109</v>
      </c>
      <c r="C13" s="125" t="s">
        <v>443</v>
      </c>
      <c r="D13" s="125">
        <v>9.59</v>
      </c>
      <c r="E13" s="125">
        <f>D13*4</f>
        <v>38.36</v>
      </c>
      <c r="F13" s="125" t="s">
        <v>381</v>
      </c>
      <c r="G13" s="125">
        <v>8.99</v>
      </c>
      <c r="H13" s="125">
        <f>G13*4</f>
        <v>35.96</v>
      </c>
      <c r="I13" s="125" t="s">
        <v>381</v>
      </c>
      <c r="J13" s="125">
        <v>7.99</v>
      </c>
      <c r="K13" s="125">
        <f>J13*4</f>
        <v>31.96</v>
      </c>
      <c r="L13" s="125" t="s">
        <v>401</v>
      </c>
      <c r="M13" s="125">
        <v>10.79</v>
      </c>
      <c r="N13" s="125">
        <f>M13*4</f>
        <v>43.16</v>
      </c>
      <c r="O13" s="125" t="s">
        <v>393</v>
      </c>
      <c r="P13" s="125">
        <v>10.29</v>
      </c>
      <c r="Q13" s="125">
        <f>P13*4</f>
        <v>41.16</v>
      </c>
      <c r="R13" s="125" t="s">
        <v>393</v>
      </c>
      <c r="S13" s="125">
        <v>8.99</v>
      </c>
      <c r="T13" s="125">
        <f>S13*4</f>
        <v>35.96</v>
      </c>
      <c r="U13" s="125" t="s">
        <v>401</v>
      </c>
      <c r="V13" s="125">
        <v>8.2899999999999991</v>
      </c>
      <c r="W13" s="125">
        <f>V13*4</f>
        <v>33.159999999999997</v>
      </c>
      <c r="X13" s="125" t="s">
        <v>411</v>
      </c>
      <c r="Y13" s="125">
        <v>7.29</v>
      </c>
      <c r="Z13" s="125">
        <f>Y13*4</f>
        <v>29.16</v>
      </c>
      <c r="AA13" s="147"/>
      <c r="AB13" s="147"/>
      <c r="AC13" s="147"/>
    </row>
    <row r="14" spans="1:29" ht="13.5" customHeight="1" x14ac:dyDescent="0.2">
      <c r="A14" s="254">
        <v>4</v>
      </c>
      <c r="B14" s="129" t="s">
        <v>110</v>
      </c>
      <c r="C14" s="259" t="s">
        <v>444</v>
      </c>
      <c r="D14" s="125">
        <v>4.8899999999999997</v>
      </c>
      <c r="E14" s="125">
        <f>D14*3</f>
        <v>14.669999999999998</v>
      </c>
      <c r="F14" s="125" t="s">
        <v>427</v>
      </c>
      <c r="G14" s="125">
        <v>4.49</v>
      </c>
      <c r="H14" s="125">
        <f>G14*3</f>
        <v>13.47</v>
      </c>
      <c r="I14" s="128" t="s">
        <v>381</v>
      </c>
      <c r="J14" s="125">
        <v>4.79</v>
      </c>
      <c r="K14" s="125">
        <f>J14*3</f>
        <v>14.370000000000001</v>
      </c>
      <c r="L14" s="125" t="s">
        <v>402</v>
      </c>
      <c r="M14" s="125">
        <v>6.15</v>
      </c>
      <c r="N14" s="125">
        <f>M14*3</f>
        <v>18.450000000000003</v>
      </c>
      <c r="O14" s="125" t="s">
        <v>381</v>
      </c>
      <c r="P14" s="125">
        <v>5.19</v>
      </c>
      <c r="Q14" s="125">
        <f>P14*3</f>
        <v>15.57</v>
      </c>
      <c r="R14" s="125" t="s">
        <v>394</v>
      </c>
      <c r="S14" s="125">
        <v>5.59</v>
      </c>
      <c r="T14" s="125">
        <f>S14*3</f>
        <v>16.77</v>
      </c>
      <c r="U14" s="125" t="s">
        <v>381</v>
      </c>
      <c r="V14" s="125">
        <v>5.85</v>
      </c>
      <c r="W14" s="125">
        <f>V14*3</f>
        <v>17.549999999999997</v>
      </c>
      <c r="X14" s="125" t="s">
        <v>412</v>
      </c>
      <c r="Y14" s="125">
        <v>6.69</v>
      </c>
      <c r="Z14" s="125">
        <f>Y14*3</f>
        <v>20.07</v>
      </c>
      <c r="AA14" s="147"/>
      <c r="AB14" s="147"/>
      <c r="AC14" s="147"/>
    </row>
    <row r="15" spans="1:29" ht="13.5" customHeight="1" x14ac:dyDescent="0.2">
      <c r="A15" s="254">
        <v>5</v>
      </c>
      <c r="B15" s="129" t="s">
        <v>329</v>
      </c>
      <c r="C15" s="125" t="s">
        <v>403</v>
      </c>
      <c r="D15" s="125">
        <v>1.99</v>
      </c>
      <c r="E15" s="125">
        <f>D15</f>
        <v>1.99</v>
      </c>
      <c r="F15" s="125" t="s">
        <v>395</v>
      </c>
      <c r="G15" s="125">
        <v>2.79</v>
      </c>
      <c r="H15" s="125">
        <f>G15</f>
        <v>2.79</v>
      </c>
      <c r="I15" s="128" t="s">
        <v>383</v>
      </c>
      <c r="J15" s="125">
        <v>2.79</v>
      </c>
      <c r="K15" s="125">
        <f>J15</f>
        <v>2.79</v>
      </c>
      <c r="L15" s="125" t="s">
        <v>395</v>
      </c>
      <c r="M15" s="125">
        <v>1.99</v>
      </c>
      <c r="N15" s="125">
        <f>M15</f>
        <v>1.99</v>
      </c>
      <c r="O15" s="125" t="s">
        <v>395</v>
      </c>
      <c r="P15" s="125">
        <v>1.79</v>
      </c>
      <c r="Q15" s="125">
        <f>P15</f>
        <v>1.79</v>
      </c>
      <c r="R15" s="125" t="s">
        <v>395</v>
      </c>
      <c r="S15" s="125">
        <v>3.39</v>
      </c>
      <c r="T15" s="125">
        <f>S15*1</f>
        <v>3.39</v>
      </c>
      <c r="U15" s="125" t="s">
        <v>395</v>
      </c>
      <c r="V15" s="125">
        <v>3.35</v>
      </c>
      <c r="W15" s="125">
        <f>V15*1</f>
        <v>3.35</v>
      </c>
      <c r="X15" s="125" t="s">
        <v>395</v>
      </c>
      <c r="Y15" s="125">
        <v>1</v>
      </c>
      <c r="Z15" s="125">
        <f>Y15</f>
        <v>1</v>
      </c>
      <c r="AA15" s="147"/>
      <c r="AB15" s="147"/>
      <c r="AC15" s="147"/>
    </row>
    <row r="16" spans="1:29" x14ac:dyDescent="0.2">
      <c r="A16" s="254">
        <v>6</v>
      </c>
      <c r="B16" s="194" t="s">
        <v>16</v>
      </c>
      <c r="C16" s="125" t="s">
        <v>431</v>
      </c>
      <c r="D16" s="125">
        <v>1.69</v>
      </c>
      <c r="E16" s="125">
        <f>D16</f>
        <v>1.69</v>
      </c>
      <c r="F16" s="125" t="s">
        <v>404</v>
      </c>
      <c r="G16" s="125">
        <v>1.99</v>
      </c>
      <c r="H16" s="125">
        <f>G16</f>
        <v>1.99</v>
      </c>
      <c r="I16" s="125" t="s">
        <v>382</v>
      </c>
      <c r="J16" s="125">
        <v>1.19</v>
      </c>
      <c r="K16" s="125">
        <f>J16</f>
        <v>1.19</v>
      </c>
      <c r="L16" s="125" t="s">
        <v>404</v>
      </c>
      <c r="M16" s="125">
        <v>1.75</v>
      </c>
      <c r="N16" s="125">
        <f>M16</f>
        <v>1.75</v>
      </c>
      <c r="O16" s="125" t="s">
        <v>404</v>
      </c>
      <c r="P16" s="125">
        <v>1.29</v>
      </c>
      <c r="Q16" s="125">
        <f>P16</f>
        <v>1.29</v>
      </c>
      <c r="R16" s="125" t="s">
        <v>382</v>
      </c>
      <c r="S16" s="125">
        <v>1.49</v>
      </c>
      <c r="T16" s="125">
        <f>S16</f>
        <v>1.49</v>
      </c>
      <c r="U16" s="125" t="s">
        <v>431</v>
      </c>
      <c r="V16" s="125">
        <v>1.4</v>
      </c>
      <c r="W16" s="125">
        <f>V16</f>
        <v>1.4</v>
      </c>
      <c r="X16" s="259" t="s">
        <v>413</v>
      </c>
      <c r="Y16" s="125">
        <v>1.69</v>
      </c>
      <c r="Z16" s="125">
        <f>Y16</f>
        <v>1.69</v>
      </c>
      <c r="AA16" s="147"/>
      <c r="AB16" s="147"/>
      <c r="AC16" s="147"/>
    </row>
    <row r="17" spans="1:32" x14ac:dyDescent="0.2">
      <c r="A17" s="254">
        <v>7</v>
      </c>
      <c r="B17" s="129" t="s">
        <v>111</v>
      </c>
      <c r="C17" s="125" t="s">
        <v>439</v>
      </c>
      <c r="D17" s="125">
        <v>1.79</v>
      </c>
      <c r="E17" s="125">
        <f>D17*2</f>
        <v>3.58</v>
      </c>
      <c r="F17" s="125" t="s">
        <v>384</v>
      </c>
      <c r="G17" s="125">
        <v>2.29</v>
      </c>
      <c r="H17" s="125">
        <f>G17*2</f>
        <v>4.58</v>
      </c>
      <c r="I17" s="125" t="s">
        <v>384</v>
      </c>
      <c r="J17" s="125">
        <v>1.79</v>
      </c>
      <c r="K17" s="125">
        <f>J17*2</f>
        <v>3.58</v>
      </c>
      <c r="L17" s="125" t="s">
        <v>405</v>
      </c>
      <c r="M17" s="125">
        <v>2.8</v>
      </c>
      <c r="N17" s="125">
        <f>M17*2</f>
        <v>5.6</v>
      </c>
      <c r="O17" s="125" t="s">
        <v>436</v>
      </c>
      <c r="P17" s="125">
        <v>2.39</v>
      </c>
      <c r="Q17" s="125">
        <f>P17*2</f>
        <v>4.78</v>
      </c>
      <c r="R17" s="125" t="s">
        <v>384</v>
      </c>
      <c r="S17" s="125">
        <v>2.19</v>
      </c>
      <c r="T17" s="125">
        <f>S17*2</f>
        <v>4.38</v>
      </c>
      <c r="U17" s="125" t="s">
        <v>432</v>
      </c>
      <c r="V17" s="125">
        <v>1.65</v>
      </c>
      <c r="W17" s="125">
        <f>V17*2</f>
        <v>3.3</v>
      </c>
      <c r="X17" s="125" t="s">
        <v>414</v>
      </c>
      <c r="Y17" s="125">
        <v>1.99</v>
      </c>
      <c r="Z17" s="125">
        <f>Y17*2</f>
        <v>3.98</v>
      </c>
      <c r="AA17" s="147"/>
      <c r="AB17" s="147"/>
      <c r="AC17" s="147"/>
    </row>
    <row r="18" spans="1:32" x14ac:dyDescent="0.2">
      <c r="A18" s="254">
        <v>8</v>
      </c>
      <c r="B18" s="129" t="s">
        <v>325</v>
      </c>
      <c r="C18" s="125" t="s">
        <v>385</v>
      </c>
      <c r="D18" s="125">
        <v>7.79</v>
      </c>
      <c r="E18" s="125">
        <f>D18</f>
        <v>7.79</v>
      </c>
      <c r="F18" s="125" t="s">
        <v>396</v>
      </c>
      <c r="G18" s="125">
        <v>6.49</v>
      </c>
      <c r="H18" s="125">
        <f>G18</f>
        <v>6.49</v>
      </c>
      <c r="I18" s="125" t="s">
        <v>385</v>
      </c>
      <c r="J18" s="125">
        <v>8.5</v>
      </c>
      <c r="K18" s="125">
        <f>J18</f>
        <v>8.5</v>
      </c>
      <c r="L18" s="125" t="s">
        <v>385</v>
      </c>
      <c r="M18" s="125">
        <v>9.99</v>
      </c>
      <c r="N18" s="125">
        <f>M18</f>
        <v>9.99</v>
      </c>
      <c r="O18" s="125" t="s">
        <v>385</v>
      </c>
      <c r="P18" s="125">
        <v>6.49</v>
      </c>
      <c r="Q18" s="125">
        <f>P18</f>
        <v>6.49</v>
      </c>
      <c r="R18" s="125" t="s">
        <v>396</v>
      </c>
      <c r="S18" s="125">
        <v>6.79</v>
      </c>
      <c r="T18" s="125">
        <f>S18</f>
        <v>6.79</v>
      </c>
      <c r="U18" s="125" t="s">
        <v>396</v>
      </c>
      <c r="V18" s="125">
        <v>7.59</v>
      </c>
      <c r="W18" s="125">
        <f>V18</f>
        <v>7.59</v>
      </c>
      <c r="X18" s="125" t="s">
        <v>385</v>
      </c>
      <c r="Y18" s="125">
        <v>7.99</v>
      </c>
      <c r="Z18" s="125">
        <f>Y18</f>
        <v>7.99</v>
      </c>
      <c r="AA18" s="147"/>
      <c r="AB18" s="147"/>
      <c r="AC18" s="147"/>
    </row>
    <row r="19" spans="1:32" x14ac:dyDescent="0.2">
      <c r="A19" s="254">
        <v>9</v>
      </c>
      <c r="B19" s="129" t="s">
        <v>112</v>
      </c>
      <c r="C19" s="125" t="s">
        <v>386</v>
      </c>
      <c r="D19" s="125">
        <v>12.99</v>
      </c>
      <c r="E19" s="125">
        <f>D19*2</f>
        <v>25.98</v>
      </c>
      <c r="F19" s="125" t="s">
        <v>428</v>
      </c>
      <c r="G19" s="125">
        <v>13.99</v>
      </c>
      <c r="H19" s="125">
        <f>G19*2</f>
        <v>27.98</v>
      </c>
      <c r="I19" s="125" t="s">
        <v>386</v>
      </c>
      <c r="J19" s="125">
        <v>16.989999999999998</v>
      </c>
      <c r="K19" s="125">
        <f>J19*2</f>
        <v>33.979999999999997</v>
      </c>
      <c r="L19" s="125" t="s">
        <v>406</v>
      </c>
      <c r="M19" s="125">
        <v>13.75</v>
      </c>
      <c r="N19" s="125">
        <f>M19*2</f>
        <v>27.5</v>
      </c>
      <c r="O19" s="125" t="s">
        <v>386</v>
      </c>
      <c r="P19" s="125">
        <v>12.79</v>
      </c>
      <c r="Q19" s="125">
        <f>P19*2</f>
        <v>25.58</v>
      </c>
      <c r="R19" s="125" t="s">
        <v>397</v>
      </c>
      <c r="S19" s="125">
        <v>16.989999999999998</v>
      </c>
      <c r="T19" s="125">
        <f>S19*2</f>
        <v>33.979999999999997</v>
      </c>
      <c r="U19" s="125" t="s">
        <v>428</v>
      </c>
      <c r="V19" s="125">
        <v>12.29</v>
      </c>
      <c r="W19" s="125">
        <f>V19*2</f>
        <v>24.58</v>
      </c>
      <c r="X19" s="125" t="s">
        <v>415</v>
      </c>
      <c r="Y19" s="125">
        <v>16.690000000000001</v>
      </c>
      <c r="Z19" s="125">
        <f>Y19*2</f>
        <v>33.380000000000003</v>
      </c>
      <c r="AA19" s="147"/>
      <c r="AB19" s="147"/>
      <c r="AC19" s="147"/>
    </row>
    <row r="20" spans="1:32" x14ac:dyDescent="0.2">
      <c r="A20" s="254">
        <v>10</v>
      </c>
      <c r="B20" s="129" t="s">
        <v>113</v>
      </c>
      <c r="C20" s="125" t="s">
        <v>445</v>
      </c>
      <c r="D20" s="125">
        <v>13.79</v>
      </c>
      <c r="E20" s="125">
        <f>D20*2</f>
        <v>27.58</v>
      </c>
      <c r="F20" s="128" t="s">
        <v>398</v>
      </c>
      <c r="G20" s="125">
        <v>10.99</v>
      </c>
      <c r="H20" s="125">
        <f>G20*2</f>
        <v>21.98</v>
      </c>
      <c r="I20" s="125" t="s">
        <v>387</v>
      </c>
      <c r="J20" s="125">
        <v>13.99</v>
      </c>
      <c r="K20" s="125">
        <f>J20*2</f>
        <v>27.98</v>
      </c>
      <c r="L20" s="125" t="s">
        <v>406</v>
      </c>
      <c r="M20" s="125">
        <v>13.99</v>
      </c>
      <c r="N20" s="125">
        <f>M20*2</f>
        <v>27.98</v>
      </c>
      <c r="O20" s="125" t="s">
        <v>398</v>
      </c>
      <c r="P20" s="125">
        <v>13.39</v>
      </c>
      <c r="Q20" s="125">
        <f>P20*2</f>
        <v>26.78</v>
      </c>
      <c r="R20" s="125" t="s">
        <v>398</v>
      </c>
      <c r="S20" s="125">
        <v>9.49</v>
      </c>
      <c r="T20" s="125">
        <f>S20*2</f>
        <v>18.98</v>
      </c>
      <c r="U20" s="125" t="s">
        <v>433</v>
      </c>
      <c r="V20" s="125">
        <v>12.8</v>
      </c>
      <c r="W20" s="125">
        <f>V20*2</f>
        <v>25.6</v>
      </c>
      <c r="X20" s="125" t="s">
        <v>416</v>
      </c>
      <c r="Y20" s="125">
        <v>12.95</v>
      </c>
      <c r="Z20" s="125">
        <f>Y20*2</f>
        <v>25.9</v>
      </c>
      <c r="AA20" s="147"/>
      <c r="AB20" s="147"/>
      <c r="AC20" s="147"/>
    </row>
    <row r="21" spans="1:32" x14ac:dyDescent="0.2">
      <c r="A21" s="254">
        <v>11</v>
      </c>
      <c r="B21" s="194" t="s">
        <v>114</v>
      </c>
      <c r="C21" s="125" t="s">
        <v>407</v>
      </c>
      <c r="D21" s="125">
        <v>3.69</v>
      </c>
      <c r="E21" s="125">
        <f>D21*3</f>
        <v>11.07</v>
      </c>
      <c r="F21" s="125" t="s">
        <v>407</v>
      </c>
      <c r="G21" s="125">
        <v>3.19</v>
      </c>
      <c r="H21" s="125">
        <f>G21*3</f>
        <v>9.57</v>
      </c>
      <c r="I21" s="125" t="s">
        <v>388</v>
      </c>
      <c r="J21" s="125">
        <v>3.29</v>
      </c>
      <c r="K21" s="125">
        <f>J21*3</f>
        <v>9.870000000000001</v>
      </c>
      <c r="L21" s="125" t="s">
        <v>407</v>
      </c>
      <c r="M21" s="125">
        <v>4.55</v>
      </c>
      <c r="N21" s="125">
        <f>M21*3</f>
        <v>13.649999999999999</v>
      </c>
      <c r="O21" s="125" t="s">
        <v>388</v>
      </c>
      <c r="P21" s="125">
        <v>3.29</v>
      </c>
      <c r="Q21" s="125">
        <f>P21*3</f>
        <v>9.870000000000001</v>
      </c>
      <c r="R21" s="125" t="s">
        <v>388</v>
      </c>
      <c r="S21" s="125">
        <v>3.19</v>
      </c>
      <c r="T21" s="125">
        <f>S21*3</f>
        <v>9.57</v>
      </c>
      <c r="U21" s="125" t="s">
        <v>388</v>
      </c>
      <c r="V21" s="125">
        <v>3.59</v>
      </c>
      <c r="W21" s="125">
        <f>V21*3</f>
        <v>10.77</v>
      </c>
      <c r="X21" s="125" t="s">
        <v>407</v>
      </c>
      <c r="Y21" s="125">
        <v>3.99</v>
      </c>
      <c r="Z21" s="125">
        <f>Y21*3</f>
        <v>11.97</v>
      </c>
      <c r="AA21" s="147"/>
      <c r="AB21" s="147"/>
      <c r="AC21" s="147"/>
    </row>
    <row r="22" spans="1:32" x14ac:dyDescent="0.2">
      <c r="A22" s="254">
        <v>12</v>
      </c>
      <c r="B22" s="129" t="s">
        <v>461</v>
      </c>
      <c r="C22" s="125" t="s">
        <v>360</v>
      </c>
      <c r="D22" s="125">
        <v>9.99</v>
      </c>
      <c r="E22" s="125">
        <f>D22*2</f>
        <v>19.98</v>
      </c>
      <c r="F22" s="125" t="s">
        <v>360</v>
      </c>
      <c r="G22" s="125">
        <v>7.99</v>
      </c>
      <c r="H22" s="125">
        <f>G22*2</f>
        <v>15.98</v>
      </c>
      <c r="I22" s="125" t="s">
        <v>360</v>
      </c>
      <c r="J22" s="125">
        <v>8.49</v>
      </c>
      <c r="K22" s="125">
        <f>J22*2</f>
        <v>16.98</v>
      </c>
      <c r="L22" s="125" t="s">
        <v>360</v>
      </c>
      <c r="M22" s="125">
        <v>6.15</v>
      </c>
      <c r="N22" s="125">
        <f>M22*2</f>
        <v>12.3</v>
      </c>
      <c r="O22" s="125" t="s">
        <v>360</v>
      </c>
      <c r="P22" s="125">
        <v>6.99</v>
      </c>
      <c r="Q22" s="125">
        <f>P22*2</f>
        <v>13.98</v>
      </c>
      <c r="R22" s="125" t="s">
        <v>360</v>
      </c>
      <c r="S22" s="125">
        <v>8.89</v>
      </c>
      <c r="T22" s="125">
        <f>S22*2</f>
        <v>17.78</v>
      </c>
      <c r="U22" s="125" t="s">
        <v>360</v>
      </c>
      <c r="V22" s="125">
        <v>8.7899999999999991</v>
      </c>
      <c r="W22" s="125">
        <f>V22*2</f>
        <v>17.579999999999998</v>
      </c>
      <c r="X22" s="125" t="s">
        <v>360</v>
      </c>
      <c r="Y22" s="125">
        <v>9.99</v>
      </c>
      <c r="Z22" s="125">
        <f t="shared" ref="Z22:Z25" si="0">Y22*2</f>
        <v>19.98</v>
      </c>
      <c r="AA22" s="147"/>
      <c r="AB22" s="147"/>
      <c r="AC22" s="147"/>
    </row>
    <row r="23" spans="1:32" x14ac:dyDescent="0.2">
      <c r="A23" s="254">
        <v>13</v>
      </c>
      <c r="B23" s="194" t="s">
        <v>77</v>
      </c>
      <c r="C23" s="125" t="s">
        <v>338</v>
      </c>
      <c r="D23" s="125">
        <v>7.99</v>
      </c>
      <c r="E23" s="125">
        <f>D23*2</f>
        <v>15.98</v>
      </c>
      <c r="F23" s="125" t="s">
        <v>338</v>
      </c>
      <c r="G23" s="125">
        <v>4.99</v>
      </c>
      <c r="H23" s="125">
        <f>G23*2</f>
        <v>9.98</v>
      </c>
      <c r="I23" s="125" t="s">
        <v>338</v>
      </c>
      <c r="J23" s="125">
        <v>6.99</v>
      </c>
      <c r="K23" s="125">
        <f>J23*2</f>
        <v>13.98</v>
      </c>
      <c r="L23" s="125" t="s">
        <v>338</v>
      </c>
      <c r="M23" s="125">
        <v>3.99</v>
      </c>
      <c r="N23" s="125">
        <f>M23*2</f>
        <v>7.98</v>
      </c>
      <c r="O23" s="125" t="s">
        <v>338</v>
      </c>
      <c r="P23" s="125">
        <v>4.99</v>
      </c>
      <c r="Q23" s="125">
        <f>P23*2</f>
        <v>9.98</v>
      </c>
      <c r="R23" s="125" t="s">
        <v>338</v>
      </c>
      <c r="S23" s="125">
        <v>5.49</v>
      </c>
      <c r="T23" s="125">
        <f>S23*2</f>
        <v>10.98</v>
      </c>
      <c r="U23" s="125" t="s">
        <v>338</v>
      </c>
      <c r="V23" s="125">
        <v>4.99</v>
      </c>
      <c r="W23" s="125">
        <f>V23*2</f>
        <v>9.98</v>
      </c>
      <c r="X23" s="125" t="s">
        <v>338</v>
      </c>
      <c r="Y23" s="125">
        <v>6.99</v>
      </c>
      <c r="Z23" s="125">
        <f t="shared" si="0"/>
        <v>13.98</v>
      </c>
      <c r="AA23" s="147"/>
      <c r="AB23" s="147"/>
      <c r="AC23" s="147"/>
    </row>
    <row r="24" spans="1:32" x14ac:dyDescent="0.2">
      <c r="A24" s="254">
        <v>14</v>
      </c>
      <c r="B24" s="194" t="s">
        <v>78</v>
      </c>
      <c r="C24" s="125" t="s">
        <v>447</v>
      </c>
      <c r="D24" s="125">
        <v>10.99</v>
      </c>
      <c r="E24" s="125">
        <f>D24*2</f>
        <v>21.98</v>
      </c>
      <c r="F24" s="125" t="s">
        <v>447</v>
      </c>
      <c r="G24" s="125">
        <v>8.99</v>
      </c>
      <c r="H24" s="125">
        <f>G24*2</f>
        <v>17.98</v>
      </c>
      <c r="I24" s="125" t="s">
        <v>447</v>
      </c>
      <c r="J24" s="125">
        <v>10.99</v>
      </c>
      <c r="K24" s="125">
        <f>J24*2</f>
        <v>21.98</v>
      </c>
      <c r="L24" s="125" t="s">
        <v>447</v>
      </c>
      <c r="M24" s="125">
        <v>12.49</v>
      </c>
      <c r="N24" s="125">
        <f>M24*2</f>
        <v>24.98</v>
      </c>
      <c r="O24" s="125" t="s">
        <v>447</v>
      </c>
      <c r="P24" s="125">
        <v>9.99</v>
      </c>
      <c r="Q24" s="125">
        <f>P24*2</f>
        <v>19.98</v>
      </c>
      <c r="R24" s="125" t="s">
        <v>447</v>
      </c>
      <c r="S24" s="125">
        <v>8.99</v>
      </c>
      <c r="T24" s="125">
        <f>S24*2</f>
        <v>17.98</v>
      </c>
      <c r="U24" s="125" t="s">
        <v>447</v>
      </c>
      <c r="V24" s="125">
        <v>10.9</v>
      </c>
      <c r="W24" s="125">
        <f>V24*2</f>
        <v>21.8</v>
      </c>
      <c r="X24" s="125" t="s">
        <v>447</v>
      </c>
      <c r="Y24" s="125">
        <v>9.99</v>
      </c>
      <c r="Z24" s="125">
        <f t="shared" si="0"/>
        <v>19.98</v>
      </c>
      <c r="AA24" s="147"/>
      <c r="AB24" s="147"/>
      <c r="AC24" s="147"/>
    </row>
    <row r="25" spans="1:32" x14ac:dyDescent="0.2">
      <c r="A25" s="254">
        <v>15</v>
      </c>
      <c r="B25" s="194" t="s">
        <v>79</v>
      </c>
      <c r="C25" s="125" t="s">
        <v>448</v>
      </c>
      <c r="D25" s="125">
        <v>4.99</v>
      </c>
      <c r="E25" s="125">
        <f>D25*2</f>
        <v>9.98</v>
      </c>
      <c r="F25" s="125" t="s">
        <v>448</v>
      </c>
      <c r="G25" s="125">
        <v>7.99</v>
      </c>
      <c r="H25" s="125">
        <f>G25*2</f>
        <v>15.98</v>
      </c>
      <c r="I25" s="125" t="s">
        <v>448</v>
      </c>
      <c r="J25" s="125">
        <v>4.99</v>
      </c>
      <c r="K25" s="125">
        <f>J25*2</f>
        <v>9.98</v>
      </c>
      <c r="L25" s="125" t="s">
        <v>448</v>
      </c>
      <c r="M25" s="125">
        <v>4.55</v>
      </c>
      <c r="N25" s="125">
        <f>M25*2</f>
        <v>9.1</v>
      </c>
      <c r="O25" s="125" t="s">
        <v>448</v>
      </c>
      <c r="P25" s="125">
        <v>2.99</v>
      </c>
      <c r="Q25" s="125">
        <f>P25*2</f>
        <v>5.98</v>
      </c>
      <c r="R25" s="125" t="s">
        <v>448</v>
      </c>
      <c r="S25" s="125">
        <v>3.99</v>
      </c>
      <c r="T25" s="125">
        <f>S25*2</f>
        <v>7.98</v>
      </c>
      <c r="U25" s="125" t="s">
        <v>448</v>
      </c>
      <c r="V25" s="125">
        <v>4.29</v>
      </c>
      <c r="W25" s="125">
        <f>V25*2</f>
        <v>8.58</v>
      </c>
      <c r="X25" s="125" t="s">
        <v>448</v>
      </c>
      <c r="Y25" s="125">
        <v>5.99</v>
      </c>
      <c r="Z25" s="125">
        <f t="shared" si="0"/>
        <v>11.98</v>
      </c>
      <c r="AA25" s="147"/>
      <c r="AB25" s="147"/>
      <c r="AC25" s="147"/>
    </row>
    <row r="26" spans="1:32" x14ac:dyDescent="0.2">
      <c r="A26" s="254">
        <v>16</v>
      </c>
      <c r="B26" s="129" t="s">
        <v>230</v>
      </c>
      <c r="C26" s="125" t="s">
        <v>359</v>
      </c>
      <c r="D26" s="125">
        <v>11.99</v>
      </c>
      <c r="E26" s="125">
        <f>D26</f>
        <v>11.99</v>
      </c>
      <c r="F26" s="125" t="s">
        <v>359</v>
      </c>
      <c r="G26" s="125">
        <v>9.99</v>
      </c>
      <c r="H26" s="125">
        <f>G26</f>
        <v>9.99</v>
      </c>
      <c r="I26" s="125" t="s">
        <v>359</v>
      </c>
      <c r="J26" s="125">
        <v>8.99</v>
      </c>
      <c r="K26" s="125">
        <f>J26</f>
        <v>8.99</v>
      </c>
      <c r="L26" s="125" t="s">
        <v>359</v>
      </c>
      <c r="M26" s="125">
        <v>10.79</v>
      </c>
      <c r="N26" s="125">
        <f>M26</f>
        <v>10.79</v>
      </c>
      <c r="O26" s="125" t="s">
        <v>359</v>
      </c>
      <c r="P26" s="125">
        <v>9.99</v>
      </c>
      <c r="Q26" s="125">
        <f>P26</f>
        <v>9.99</v>
      </c>
      <c r="R26" s="125" t="s">
        <v>359</v>
      </c>
      <c r="S26" s="125">
        <v>8.99</v>
      </c>
      <c r="T26" s="125">
        <f>S26</f>
        <v>8.99</v>
      </c>
      <c r="U26" s="125" t="s">
        <v>359</v>
      </c>
      <c r="V26" s="125">
        <v>8.99</v>
      </c>
      <c r="W26" s="125">
        <f>V26</f>
        <v>8.99</v>
      </c>
      <c r="X26" s="125" t="s">
        <v>359</v>
      </c>
      <c r="Y26" s="125">
        <v>15.99</v>
      </c>
      <c r="Z26" s="125">
        <f>Y26</f>
        <v>15.99</v>
      </c>
      <c r="AA26" s="147"/>
      <c r="AB26" s="147"/>
      <c r="AC26" s="147"/>
    </row>
    <row r="27" spans="1:32" s="197" customFormat="1" x14ac:dyDescent="0.2">
      <c r="A27" s="193">
        <v>17</v>
      </c>
      <c r="B27" s="194" t="s">
        <v>229</v>
      </c>
      <c r="C27" s="195" t="s">
        <v>449</v>
      </c>
      <c r="D27" s="195">
        <v>30.99</v>
      </c>
      <c r="E27" s="195">
        <f>(D27/10)*2</f>
        <v>6.1979999999999995</v>
      </c>
      <c r="F27" s="195" t="s">
        <v>449</v>
      </c>
      <c r="G27" s="195">
        <v>36.9</v>
      </c>
      <c r="H27" s="195">
        <f>(G27/10)*2</f>
        <v>7.38</v>
      </c>
      <c r="I27" s="195" t="s">
        <v>449</v>
      </c>
      <c r="J27" s="195">
        <v>30.99</v>
      </c>
      <c r="K27" s="195">
        <f>(J27/10)*2</f>
        <v>6.1979999999999995</v>
      </c>
      <c r="L27" s="195" t="s">
        <v>449</v>
      </c>
      <c r="M27" s="195">
        <v>32.450000000000003</v>
      </c>
      <c r="N27" s="195">
        <f>(M27/10)*2</f>
        <v>6.49</v>
      </c>
      <c r="O27" s="195" t="s">
        <v>449</v>
      </c>
      <c r="P27" s="195">
        <v>24.99</v>
      </c>
      <c r="Q27" s="195">
        <f>(P27/10)*2</f>
        <v>4.9979999999999993</v>
      </c>
      <c r="R27" s="195" t="s">
        <v>449</v>
      </c>
      <c r="S27" s="195">
        <v>40.99</v>
      </c>
      <c r="T27" s="195">
        <f>(S27/10)*2</f>
        <v>8.1980000000000004</v>
      </c>
      <c r="U27" s="195" t="s">
        <v>449</v>
      </c>
      <c r="V27" s="195">
        <v>24.69</v>
      </c>
      <c r="W27" s="195">
        <f>(V27/10)*2</f>
        <v>4.9380000000000006</v>
      </c>
      <c r="X27" s="195" t="s">
        <v>449</v>
      </c>
      <c r="Y27" s="195">
        <v>32.99</v>
      </c>
      <c r="Z27" s="195">
        <f>(Y27/10)*2</f>
        <v>6.5980000000000008</v>
      </c>
      <c r="AA27" s="196"/>
      <c r="AB27" s="196"/>
      <c r="AC27" s="196"/>
    </row>
    <row r="28" spans="1:32" x14ac:dyDescent="0.2">
      <c r="A28" s="254">
        <v>18</v>
      </c>
      <c r="B28" s="194" t="s">
        <v>231</v>
      </c>
      <c r="C28" s="125" t="s">
        <v>450</v>
      </c>
      <c r="D28" s="125">
        <v>6.29</v>
      </c>
      <c r="E28" s="125">
        <f>D28</f>
        <v>6.29</v>
      </c>
      <c r="F28" s="125" t="s">
        <v>450</v>
      </c>
      <c r="G28" s="125">
        <v>5.99</v>
      </c>
      <c r="H28" s="125">
        <f>G28</f>
        <v>5.99</v>
      </c>
      <c r="I28" s="125" t="s">
        <v>450</v>
      </c>
      <c r="J28" s="125">
        <v>6.99</v>
      </c>
      <c r="K28" s="125">
        <f>J28</f>
        <v>6.99</v>
      </c>
      <c r="L28" s="125" t="s">
        <v>450</v>
      </c>
      <c r="M28" s="125">
        <v>6.69</v>
      </c>
      <c r="N28" s="125">
        <f>M28</f>
        <v>6.69</v>
      </c>
      <c r="O28" s="125" t="s">
        <v>450</v>
      </c>
      <c r="P28" s="125">
        <v>4.99</v>
      </c>
      <c r="Q28" s="125">
        <f>P28</f>
        <v>4.99</v>
      </c>
      <c r="R28" s="125" t="s">
        <v>450</v>
      </c>
      <c r="S28" s="125">
        <v>5.49</v>
      </c>
      <c r="T28" s="125">
        <f>S28</f>
        <v>5.49</v>
      </c>
      <c r="U28" s="125" t="s">
        <v>450</v>
      </c>
      <c r="V28" s="125">
        <v>7.29</v>
      </c>
      <c r="W28" s="125">
        <f>V28</f>
        <v>7.29</v>
      </c>
      <c r="X28" s="125" t="s">
        <v>450</v>
      </c>
      <c r="Y28" s="125">
        <v>7.99</v>
      </c>
      <c r="Z28" s="125">
        <f>Y28</f>
        <v>7.99</v>
      </c>
      <c r="AA28" s="147"/>
      <c r="AB28" s="147"/>
      <c r="AC28" s="147"/>
    </row>
    <row r="29" spans="1:32" x14ac:dyDescent="0.2">
      <c r="A29" s="254">
        <v>19</v>
      </c>
      <c r="B29" s="129" t="s">
        <v>328</v>
      </c>
      <c r="C29" s="125" t="s">
        <v>446</v>
      </c>
      <c r="D29" s="125">
        <v>20.99</v>
      </c>
      <c r="E29" s="125">
        <f>D29</f>
        <v>20.99</v>
      </c>
      <c r="F29" s="125" t="s">
        <v>429</v>
      </c>
      <c r="G29" s="125">
        <v>22.99</v>
      </c>
      <c r="H29" s="125">
        <f>G29</f>
        <v>22.99</v>
      </c>
      <c r="I29" s="125" t="s">
        <v>389</v>
      </c>
      <c r="J29" s="125">
        <v>18.989999999999998</v>
      </c>
      <c r="K29" s="125">
        <f>J29</f>
        <v>18.989999999999998</v>
      </c>
      <c r="L29" s="125" t="s">
        <v>408</v>
      </c>
      <c r="M29" s="125">
        <v>19.489999999999998</v>
      </c>
      <c r="N29" s="125">
        <f>M29</f>
        <v>19.489999999999998</v>
      </c>
      <c r="O29" s="125" t="s">
        <v>437</v>
      </c>
      <c r="P29" s="125">
        <v>18.989999999999998</v>
      </c>
      <c r="Q29" s="125">
        <f>P29</f>
        <v>18.989999999999998</v>
      </c>
      <c r="R29" s="125" t="s">
        <v>434</v>
      </c>
      <c r="S29" s="125">
        <v>17.989999999999998</v>
      </c>
      <c r="T29" s="125">
        <f>S29</f>
        <v>17.989999999999998</v>
      </c>
      <c r="U29" s="125" t="s">
        <v>434</v>
      </c>
      <c r="V29" s="125">
        <v>16.899999999999999</v>
      </c>
      <c r="W29" s="125">
        <f>V29</f>
        <v>16.899999999999999</v>
      </c>
      <c r="X29" s="125" t="s">
        <v>417</v>
      </c>
      <c r="Y29" s="125">
        <v>21.99</v>
      </c>
      <c r="Z29" s="125">
        <f>Y29</f>
        <v>21.99</v>
      </c>
      <c r="AA29" s="147"/>
      <c r="AB29" s="147"/>
      <c r="AC29" s="147"/>
    </row>
    <row r="30" spans="1:32" x14ac:dyDescent="0.2">
      <c r="A30" s="254">
        <v>20</v>
      </c>
      <c r="B30" s="129" t="s">
        <v>81</v>
      </c>
      <c r="C30" s="125" t="s">
        <v>390</v>
      </c>
      <c r="D30" s="125">
        <v>8.7899999999999991</v>
      </c>
      <c r="E30" s="125">
        <f>D30*4</f>
        <v>35.159999999999997</v>
      </c>
      <c r="F30" s="125" t="s">
        <v>390</v>
      </c>
      <c r="G30" s="125">
        <v>8.99</v>
      </c>
      <c r="H30" s="125">
        <f>G30*4</f>
        <v>35.96</v>
      </c>
      <c r="I30" s="125" t="s">
        <v>390</v>
      </c>
      <c r="J30" s="125">
        <v>8.99</v>
      </c>
      <c r="K30" s="125">
        <f>J30*4</f>
        <v>35.96</v>
      </c>
      <c r="L30" s="125" t="s">
        <v>409</v>
      </c>
      <c r="M30" s="125">
        <v>8.99</v>
      </c>
      <c r="N30" s="125">
        <f>M30*4</f>
        <v>35.96</v>
      </c>
      <c r="O30" s="125" t="s">
        <v>390</v>
      </c>
      <c r="P30" s="125">
        <v>8.7899999999999991</v>
      </c>
      <c r="Q30" s="125">
        <f>P30*4</f>
        <v>35.159999999999997</v>
      </c>
      <c r="R30" s="125" t="s">
        <v>399</v>
      </c>
      <c r="S30" s="125">
        <v>9.2899999999999991</v>
      </c>
      <c r="T30" s="125">
        <f>S30*4</f>
        <v>37.159999999999997</v>
      </c>
      <c r="U30" s="125" t="s">
        <v>390</v>
      </c>
      <c r="V30" s="125">
        <v>9.69</v>
      </c>
      <c r="W30" s="125">
        <f>V30*4</f>
        <v>38.76</v>
      </c>
      <c r="X30" s="125" t="s">
        <v>418</v>
      </c>
      <c r="Y30" s="125">
        <v>12.99</v>
      </c>
      <c r="Z30" s="125">
        <f>Y30*4</f>
        <v>51.96</v>
      </c>
      <c r="AA30" s="147"/>
      <c r="AB30" s="147"/>
      <c r="AC30" s="147"/>
    </row>
    <row r="31" spans="1:32" x14ac:dyDescent="0.2">
      <c r="A31" s="254"/>
      <c r="B31" s="114" t="s">
        <v>82</v>
      </c>
      <c r="C31" s="357">
        <f>SUM(E11:E30)</f>
        <v>306.78800000000001</v>
      </c>
      <c r="D31" s="358"/>
      <c r="E31" s="359"/>
      <c r="F31" s="357">
        <f>SUM(H11:H30)</f>
        <v>291.36999999999995</v>
      </c>
      <c r="G31" s="358"/>
      <c r="H31" s="359"/>
      <c r="I31" s="357">
        <f>SUM(K11:K30)</f>
        <v>298.29799999999994</v>
      </c>
      <c r="J31" s="358"/>
      <c r="K31" s="359"/>
      <c r="L31" s="357">
        <f>SUM(N11:N30)</f>
        <v>308.77999999999997</v>
      </c>
      <c r="M31" s="358"/>
      <c r="N31" s="359"/>
      <c r="O31" s="378">
        <f>SUM(Q11:Q30)</f>
        <v>281.08799999999997</v>
      </c>
      <c r="P31" s="379"/>
      <c r="Q31" s="380"/>
      <c r="R31" s="357">
        <f>SUM(T11:T30)</f>
        <v>289.48799999999994</v>
      </c>
      <c r="S31" s="358"/>
      <c r="T31" s="359"/>
      <c r="U31" s="357">
        <f>SUM(W11:W30)</f>
        <v>286.88799999999998</v>
      </c>
      <c r="V31" s="358"/>
      <c r="W31" s="359"/>
      <c r="X31" s="374">
        <f>SUM(Z11:Z30)</f>
        <v>328.51799999999997</v>
      </c>
      <c r="Y31" s="374"/>
      <c r="Z31" s="374"/>
      <c r="AA31" s="372"/>
      <c r="AB31" s="372"/>
      <c r="AC31" s="372"/>
    </row>
    <row r="32" spans="1:32" ht="12.75" customHeight="1" x14ac:dyDescent="0.2">
      <c r="A32" s="317" t="s">
        <v>97</v>
      </c>
      <c r="B32" s="311" t="s">
        <v>74</v>
      </c>
      <c r="C32" s="366" t="s">
        <v>456</v>
      </c>
      <c r="D32" s="366"/>
      <c r="E32" s="366"/>
      <c r="F32" s="366" t="s">
        <v>92</v>
      </c>
      <c r="G32" s="366"/>
      <c r="H32" s="366"/>
      <c r="I32" s="258"/>
      <c r="J32" s="258"/>
      <c r="K32" s="258"/>
      <c r="L32" s="381" t="s">
        <v>334</v>
      </c>
      <c r="M32" s="382"/>
      <c r="N32" s="382"/>
      <c r="O32" s="383"/>
      <c r="P32" s="258"/>
      <c r="Q32" s="258"/>
      <c r="R32" s="235"/>
      <c r="S32" s="235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</row>
    <row r="33" spans="1:32" x14ac:dyDescent="0.2">
      <c r="A33" s="317"/>
      <c r="B33" s="311"/>
      <c r="C33" s="192" t="s">
        <v>84</v>
      </c>
      <c r="D33" s="211" t="s">
        <v>324</v>
      </c>
      <c r="E33" s="192" t="s">
        <v>85</v>
      </c>
      <c r="F33" s="192" t="s">
        <v>84</v>
      </c>
      <c r="G33" s="211" t="s">
        <v>324</v>
      </c>
      <c r="H33" s="192" t="s">
        <v>85</v>
      </c>
      <c r="I33" s="258"/>
      <c r="J33" s="258"/>
      <c r="K33" s="258"/>
      <c r="L33" s="199" t="s">
        <v>451</v>
      </c>
      <c r="M33" s="199" t="s">
        <v>368</v>
      </c>
      <c r="N33" s="199" t="s">
        <v>336</v>
      </c>
      <c r="O33" s="200" t="s">
        <v>335</v>
      </c>
      <c r="P33" s="234"/>
      <c r="Q33" s="233"/>
      <c r="R33" s="231"/>
      <c r="S33" s="233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</row>
    <row r="34" spans="1:32" x14ac:dyDescent="0.2">
      <c r="A34" s="254">
        <v>1</v>
      </c>
      <c r="B34" s="129" t="s">
        <v>75</v>
      </c>
      <c r="C34" s="125" t="s">
        <v>419</v>
      </c>
      <c r="D34" s="125">
        <v>2.4900000000000002</v>
      </c>
      <c r="E34" s="125">
        <f>D34*3</f>
        <v>7.4700000000000006</v>
      </c>
      <c r="F34" s="125" t="s">
        <v>380</v>
      </c>
      <c r="G34" s="125">
        <v>2.59</v>
      </c>
      <c r="H34" s="125">
        <f>G34*3</f>
        <v>7.77</v>
      </c>
      <c r="I34" s="258"/>
      <c r="J34" s="258"/>
      <c r="K34" s="258"/>
      <c r="L34" s="259">
        <f>(D11+G11+J11+M11+P11+S11+V11+Y11+D34+G34)/10</f>
        <v>2.8400000000000003</v>
      </c>
      <c r="M34" s="259">
        <f>'junho 2026'!L34</f>
        <v>2.9060000000000006</v>
      </c>
      <c r="N34" s="259">
        <f>L34-M34</f>
        <v>-6.6000000000000281E-2</v>
      </c>
      <c r="O34" s="201">
        <f>P34</f>
        <v>-2.3239436619718407E-2</v>
      </c>
      <c r="P34" s="226">
        <f>(M34-L34)/-L34</f>
        <v>-2.3239436619718407E-2</v>
      </c>
      <c r="Q34" s="224"/>
      <c r="R34" s="231"/>
      <c r="S34" s="231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</row>
    <row r="35" spans="1:32" x14ac:dyDescent="0.2">
      <c r="A35" s="254">
        <v>2</v>
      </c>
      <c r="B35" s="129" t="s">
        <v>105</v>
      </c>
      <c r="C35" s="125" t="s">
        <v>400</v>
      </c>
      <c r="D35" s="125">
        <v>3.39</v>
      </c>
      <c r="E35" s="125">
        <f>D35*4</f>
        <v>13.56</v>
      </c>
      <c r="F35" s="125" t="s">
        <v>430</v>
      </c>
      <c r="G35" s="125">
        <v>3.59</v>
      </c>
      <c r="H35" s="125">
        <f>G35*4</f>
        <v>14.36</v>
      </c>
      <c r="I35" s="258"/>
      <c r="J35" s="258"/>
      <c r="K35" s="258"/>
      <c r="L35" s="259">
        <f>(D12+G12+J12+M12+P12+S12+V12+Y12+D35+G35)/10</f>
        <v>3.8459999999999992</v>
      </c>
      <c r="M35" s="261">
        <f>'junho 2026'!L35</f>
        <v>3.87</v>
      </c>
      <c r="N35" s="259">
        <f t="shared" ref="N35:N53" si="1">L35-M35</f>
        <v>-2.4000000000000909E-2</v>
      </c>
      <c r="O35" s="201">
        <f t="shared" ref="O35:O53" si="2">P35</f>
        <v>-6.2402496099846372E-3</v>
      </c>
      <c r="P35" s="226">
        <f t="shared" ref="P35:P53" si="3">(M35-L35)/-L35</f>
        <v>-6.2402496099846372E-3</v>
      </c>
      <c r="Q35" s="224"/>
      <c r="R35" s="231"/>
      <c r="S35" s="231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</row>
    <row r="36" spans="1:32" x14ac:dyDescent="0.2">
      <c r="A36" s="254">
        <v>3</v>
      </c>
      <c r="B36" s="129" t="s">
        <v>109</v>
      </c>
      <c r="C36" s="125" t="s">
        <v>393</v>
      </c>
      <c r="D36" s="125">
        <v>10.49</v>
      </c>
      <c r="E36" s="125">
        <f>D36*4</f>
        <v>41.96</v>
      </c>
      <c r="F36" s="125" t="s">
        <v>438</v>
      </c>
      <c r="G36" s="125">
        <v>7.69</v>
      </c>
      <c r="H36" s="125">
        <f>G36*4</f>
        <v>30.76</v>
      </c>
      <c r="I36" s="258"/>
      <c r="J36" s="258"/>
      <c r="K36" s="258"/>
      <c r="L36" s="259">
        <f t="shared" ref="L36:L43" si="4">(D13+G13+J13+M13+P13+S13+V13+Y13+D36+G36)/10</f>
        <v>9.0400000000000009</v>
      </c>
      <c r="M36" s="261">
        <f>'junho 2026'!L36</f>
        <v>7.702</v>
      </c>
      <c r="N36" s="259">
        <f t="shared" si="1"/>
        <v>1.338000000000001</v>
      </c>
      <c r="O36" s="241">
        <f t="shared" si="2"/>
        <v>0.14800884955752222</v>
      </c>
      <c r="P36" s="226">
        <f t="shared" si="3"/>
        <v>0.14800884955752222</v>
      </c>
      <c r="Q36" s="224"/>
      <c r="R36" s="231"/>
      <c r="S36" s="231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</row>
    <row r="37" spans="1:32" x14ac:dyDescent="0.2">
      <c r="A37" s="254">
        <v>4</v>
      </c>
      <c r="B37" s="129" t="s">
        <v>110</v>
      </c>
      <c r="C37" s="125" t="s">
        <v>420</v>
      </c>
      <c r="D37" s="125">
        <v>5.49</v>
      </c>
      <c r="E37" s="125">
        <f>D37*3</f>
        <v>16.47</v>
      </c>
      <c r="F37" s="125" t="s">
        <v>381</v>
      </c>
      <c r="G37" s="125">
        <v>4.25</v>
      </c>
      <c r="H37" s="125">
        <f>G37*3</f>
        <v>12.75</v>
      </c>
      <c r="L37" s="259">
        <f t="shared" si="4"/>
        <v>5.3380000000000001</v>
      </c>
      <c r="M37" s="261">
        <f>'junho 2026'!L37</f>
        <v>4.8800000000000008</v>
      </c>
      <c r="N37" s="259">
        <f t="shared" si="1"/>
        <v>0.4579999999999993</v>
      </c>
      <c r="O37" s="241">
        <f t="shared" si="2"/>
        <v>8.5799925065567495E-2</v>
      </c>
      <c r="P37" s="226">
        <f t="shared" si="3"/>
        <v>8.5799925065567495E-2</v>
      </c>
      <c r="Q37" s="224"/>
      <c r="R37" s="231"/>
      <c r="S37" s="231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</row>
    <row r="38" spans="1:32" x14ac:dyDescent="0.2">
      <c r="A38" s="254">
        <v>5</v>
      </c>
      <c r="B38" s="129" t="s">
        <v>329</v>
      </c>
      <c r="C38" s="125" t="s">
        <v>395</v>
      </c>
      <c r="D38" s="125">
        <v>2.4900000000000002</v>
      </c>
      <c r="E38" s="125">
        <f>D38</f>
        <v>2.4900000000000002</v>
      </c>
      <c r="F38" s="125" t="s">
        <v>395</v>
      </c>
      <c r="G38" s="125">
        <v>2.4900000000000002</v>
      </c>
      <c r="H38" s="125">
        <f>G38</f>
        <v>2.4900000000000002</v>
      </c>
      <c r="L38" s="259">
        <f t="shared" si="4"/>
        <v>2.4070000000000009</v>
      </c>
      <c r="M38" s="261">
        <f>'junho 2026'!L38</f>
        <v>2.25</v>
      </c>
      <c r="N38" s="259">
        <f t="shared" si="1"/>
        <v>0.15700000000000092</v>
      </c>
      <c r="O38" s="241">
        <f t="shared" si="2"/>
        <v>6.5226422933112108E-2</v>
      </c>
      <c r="P38" s="227">
        <f t="shared" si="3"/>
        <v>6.5226422933112108E-2</v>
      </c>
      <c r="Q38" s="224"/>
      <c r="R38" s="231"/>
      <c r="S38" s="231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</row>
    <row r="39" spans="1:32" x14ac:dyDescent="0.2">
      <c r="A39" s="254">
        <v>6</v>
      </c>
      <c r="B39" s="194" t="s">
        <v>16</v>
      </c>
      <c r="C39" s="125" t="s">
        <v>421</v>
      </c>
      <c r="D39" s="125">
        <v>1.0900000000000001</v>
      </c>
      <c r="E39" s="125">
        <f>D39</f>
        <v>1.0900000000000001</v>
      </c>
      <c r="F39" s="125" t="s">
        <v>261</v>
      </c>
      <c r="G39" s="125">
        <v>1.05</v>
      </c>
      <c r="H39" s="125">
        <f>G39</f>
        <v>1.05</v>
      </c>
      <c r="L39" s="259">
        <f t="shared" si="4"/>
        <v>1.4629999999999999</v>
      </c>
      <c r="M39" s="261">
        <f>'junho 2026'!L39</f>
        <v>1.4279999999999999</v>
      </c>
      <c r="N39" s="259">
        <f t="shared" si="1"/>
        <v>3.499999999999992E-2</v>
      </c>
      <c r="O39" s="241">
        <f t="shared" si="2"/>
        <v>2.3923444976076503E-2</v>
      </c>
      <c r="P39" s="226">
        <f t="shared" si="3"/>
        <v>2.3923444976076503E-2</v>
      </c>
      <c r="Q39" s="224"/>
      <c r="R39" s="231"/>
      <c r="S39" s="231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</row>
    <row r="40" spans="1:32" x14ac:dyDescent="0.2">
      <c r="A40" s="254">
        <v>7</v>
      </c>
      <c r="B40" s="129" t="s">
        <v>111</v>
      </c>
      <c r="C40" s="125" t="s">
        <v>384</v>
      </c>
      <c r="D40" s="125">
        <v>1.49</v>
      </c>
      <c r="E40" s="125">
        <f>D40*2</f>
        <v>2.98</v>
      </c>
      <c r="F40" s="125" t="s">
        <v>439</v>
      </c>
      <c r="G40" s="125">
        <v>2.29</v>
      </c>
      <c r="H40" s="125">
        <f>G40*2</f>
        <v>4.58</v>
      </c>
      <c r="L40" s="260">
        <f t="shared" si="4"/>
        <v>2.0669999999999997</v>
      </c>
      <c r="M40" s="261">
        <f>'junho 2026'!L40</f>
        <v>2.1910000000000003</v>
      </c>
      <c r="N40" s="260">
        <f t="shared" si="1"/>
        <v>-0.12400000000000055</v>
      </c>
      <c r="O40" s="241">
        <f t="shared" si="2"/>
        <v>-5.9990324141267815E-2</v>
      </c>
      <c r="P40" s="227">
        <f t="shared" si="3"/>
        <v>-5.9990324141267815E-2</v>
      </c>
      <c r="Q40" s="224"/>
      <c r="R40" s="231"/>
      <c r="S40" s="231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</row>
    <row r="41" spans="1:32" x14ac:dyDescent="0.2">
      <c r="A41" s="254">
        <v>8</v>
      </c>
      <c r="B41" s="129" t="s">
        <v>330</v>
      </c>
      <c r="C41" s="125" t="s">
        <v>422</v>
      </c>
      <c r="D41" s="125">
        <v>6.59</v>
      </c>
      <c r="E41" s="125">
        <f>D41</f>
        <v>6.59</v>
      </c>
      <c r="F41" s="125" t="s">
        <v>440</v>
      </c>
      <c r="G41" s="125">
        <v>6.85</v>
      </c>
      <c r="H41" s="125">
        <f>G41</f>
        <v>6.85</v>
      </c>
      <c r="L41" s="259">
        <f t="shared" si="4"/>
        <v>7.5069999999999997</v>
      </c>
      <c r="M41" s="261">
        <f>'junho 2026'!L41</f>
        <v>7.4</v>
      </c>
      <c r="N41" s="259">
        <f t="shared" si="1"/>
        <v>0.10699999999999932</v>
      </c>
      <c r="O41" s="241">
        <f t="shared" si="2"/>
        <v>1.4253363527374361E-2</v>
      </c>
      <c r="P41" s="226">
        <f t="shared" si="3"/>
        <v>1.4253363527374361E-2</v>
      </c>
      <c r="Q41" s="224"/>
      <c r="R41" s="231"/>
      <c r="S41" s="231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</row>
    <row r="42" spans="1:32" x14ac:dyDescent="0.2">
      <c r="A42" s="254">
        <v>9</v>
      </c>
      <c r="B42" s="129" t="s">
        <v>112</v>
      </c>
      <c r="C42" s="125" t="s">
        <v>423</v>
      </c>
      <c r="D42" s="125">
        <v>14.59</v>
      </c>
      <c r="E42" s="125">
        <f>D42*2</f>
        <v>29.18</v>
      </c>
      <c r="F42" s="125" t="s">
        <v>386</v>
      </c>
      <c r="G42" s="125">
        <v>12.99</v>
      </c>
      <c r="H42" s="125">
        <f>G42*2</f>
        <v>25.98</v>
      </c>
      <c r="L42" s="259">
        <f t="shared" si="4"/>
        <v>14.406000000000001</v>
      </c>
      <c r="M42" s="261">
        <f>'junho 2026'!L42</f>
        <v>14.475999999999999</v>
      </c>
      <c r="N42" s="259">
        <f t="shared" si="1"/>
        <v>-6.9999999999998508E-2</v>
      </c>
      <c r="O42" s="241">
        <f t="shared" si="2"/>
        <v>-4.8590864917394489E-3</v>
      </c>
      <c r="P42" s="228">
        <f t="shared" si="3"/>
        <v>-4.8590864917394489E-3</v>
      </c>
      <c r="Q42" s="224"/>
      <c r="R42" s="231"/>
      <c r="S42" s="231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</row>
    <row r="43" spans="1:32" x14ac:dyDescent="0.2">
      <c r="A43" s="254">
        <v>10</v>
      </c>
      <c r="B43" s="129" t="s">
        <v>113</v>
      </c>
      <c r="C43" s="125" t="s">
        <v>424</v>
      </c>
      <c r="D43" s="125">
        <v>10.99</v>
      </c>
      <c r="E43" s="125">
        <f>D43*2</f>
        <v>21.98</v>
      </c>
      <c r="F43" s="125" t="s">
        <v>398</v>
      </c>
      <c r="G43" s="125">
        <v>8.69</v>
      </c>
      <c r="H43" s="125">
        <f>G43*2</f>
        <v>17.38</v>
      </c>
      <c r="L43" s="259">
        <f t="shared" si="4"/>
        <v>12.106999999999999</v>
      </c>
      <c r="M43" s="261">
        <f>'junho 2026'!L43</f>
        <v>11.700999999999999</v>
      </c>
      <c r="N43" s="259">
        <f t="shared" si="1"/>
        <v>0.40600000000000058</v>
      </c>
      <c r="O43" s="241">
        <f t="shared" si="2"/>
        <v>3.3534318989014669E-2</v>
      </c>
      <c r="P43" s="227">
        <f t="shared" si="3"/>
        <v>3.3534318989014669E-2</v>
      </c>
      <c r="Q43" s="224"/>
      <c r="R43" s="231"/>
      <c r="S43" s="231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</row>
    <row r="44" spans="1:32" x14ac:dyDescent="0.2">
      <c r="A44" s="254">
        <v>11</v>
      </c>
      <c r="B44" s="194" t="s">
        <v>114</v>
      </c>
      <c r="C44" s="125" t="s">
        <v>407</v>
      </c>
      <c r="D44" s="125">
        <v>4.49</v>
      </c>
      <c r="E44" s="125">
        <f>D44*3</f>
        <v>13.47</v>
      </c>
      <c r="F44" s="125" t="s">
        <v>441</v>
      </c>
      <c r="G44" s="125">
        <v>3.49</v>
      </c>
      <c r="H44" s="125">
        <f>G44*3</f>
        <v>10.47</v>
      </c>
      <c r="L44" s="259">
        <f>(D21+G21+J21+M21+P21+S21+V21+Y21+D44+G44)/10</f>
        <v>3.6760000000000006</v>
      </c>
      <c r="M44" s="261">
        <f>'junho 2026'!L44</f>
        <v>3.6719999999999997</v>
      </c>
      <c r="N44" s="259">
        <f t="shared" si="1"/>
        <v>4.0000000000008917E-3</v>
      </c>
      <c r="O44" s="241">
        <f t="shared" si="2"/>
        <v>1.0881392818283164E-3</v>
      </c>
      <c r="P44" s="226">
        <f t="shared" si="3"/>
        <v>1.0881392818283164E-3</v>
      </c>
      <c r="Q44" s="224"/>
      <c r="R44" s="231"/>
      <c r="S44" s="231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</row>
    <row r="45" spans="1:32" x14ac:dyDescent="0.2">
      <c r="A45" s="254">
        <v>12</v>
      </c>
      <c r="B45" s="129" t="s">
        <v>461</v>
      </c>
      <c r="C45" s="125" t="s">
        <v>360</v>
      </c>
      <c r="D45" s="125">
        <v>7.49</v>
      </c>
      <c r="E45" s="125">
        <f>D45*2</f>
        <v>14.98</v>
      </c>
      <c r="F45" s="125" t="s">
        <v>360</v>
      </c>
      <c r="G45" s="125">
        <v>6.99</v>
      </c>
      <c r="H45" s="125">
        <f>G45*2</f>
        <v>13.98</v>
      </c>
      <c r="L45" s="259">
        <f>(D22+G22+J22+M22+P22+S22+V22+Y22+D45+G45)/10</f>
        <v>8.1759999999999984</v>
      </c>
      <c r="M45" s="261">
        <f>'junho 2026'!L45</f>
        <v>6.3500000000000005</v>
      </c>
      <c r="N45" s="259">
        <f t="shared" si="1"/>
        <v>1.8259999999999978</v>
      </c>
      <c r="O45" s="241">
        <f t="shared" si="2"/>
        <v>0.22333659491193716</v>
      </c>
      <c r="P45" s="226">
        <f t="shared" si="3"/>
        <v>0.22333659491193716</v>
      </c>
      <c r="Q45" s="224"/>
      <c r="R45" s="231"/>
      <c r="S45" s="231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</row>
    <row r="46" spans="1:32" x14ac:dyDescent="0.2">
      <c r="A46" s="254">
        <v>13</v>
      </c>
      <c r="B46" s="194" t="s">
        <v>77</v>
      </c>
      <c r="C46" s="125" t="s">
        <v>338</v>
      </c>
      <c r="D46" s="125">
        <v>6.99</v>
      </c>
      <c r="E46" s="125">
        <f>D46*2</f>
        <v>13.98</v>
      </c>
      <c r="F46" s="125" t="s">
        <v>338</v>
      </c>
      <c r="G46" s="125">
        <v>4.99</v>
      </c>
      <c r="H46" s="125">
        <f>G46*2</f>
        <v>9.98</v>
      </c>
      <c r="L46" s="259">
        <f t="shared" ref="L46:L53" si="5">(D23+G23+J23+M23+P23+S23+V23+Y23+D46+G46)/10</f>
        <v>5.8400000000000016</v>
      </c>
      <c r="M46" s="261">
        <f>'junho 2026'!L46</f>
        <v>5.65</v>
      </c>
      <c r="N46" s="259">
        <f t="shared" si="1"/>
        <v>0.19000000000000128</v>
      </c>
      <c r="O46" s="241">
        <f t="shared" si="2"/>
        <v>3.2534246575342679E-2</v>
      </c>
      <c r="P46" s="229">
        <f t="shared" si="3"/>
        <v>3.2534246575342679E-2</v>
      </c>
      <c r="Q46" s="224"/>
      <c r="R46" s="231"/>
      <c r="S46" s="231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</row>
    <row r="47" spans="1:32" x14ac:dyDescent="0.2">
      <c r="A47" s="254">
        <v>14</v>
      </c>
      <c r="B47" s="194" t="s">
        <v>78</v>
      </c>
      <c r="C47" s="125" t="s">
        <v>447</v>
      </c>
      <c r="D47" s="125">
        <v>8.99</v>
      </c>
      <c r="E47" s="125">
        <f>D47*2</f>
        <v>17.98</v>
      </c>
      <c r="F47" s="125" t="s">
        <v>447</v>
      </c>
      <c r="G47" s="125">
        <v>6.99</v>
      </c>
      <c r="H47" s="125">
        <f>G47*2</f>
        <v>13.98</v>
      </c>
      <c r="L47" s="259">
        <f t="shared" si="5"/>
        <v>9.9309999999999992</v>
      </c>
      <c r="M47" s="261">
        <f>'junho 2026'!L47</f>
        <v>9.8010000000000002</v>
      </c>
      <c r="N47" s="259">
        <f t="shared" si="1"/>
        <v>0.12999999999999901</v>
      </c>
      <c r="O47" s="241">
        <f t="shared" si="2"/>
        <v>1.3090323230288895E-2</v>
      </c>
      <c r="P47" s="226">
        <f t="shared" si="3"/>
        <v>1.3090323230288895E-2</v>
      </c>
      <c r="Q47" s="224"/>
      <c r="R47" s="231"/>
      <c r="S47" s="231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</row>
    <row r="48" spans="1:32" x14ac:dyDescent="0.2">
      <c r="A48" s="254">
        <v>15</v>
      </c>
      <c r="B48" s="194" t="s">
        <v>79</v>
      </c>
      <c r="C48" s="125" t="s">
        <v>448</v>
      </c>
      <c r="D48" s="125">
        <v>5.99</v>
      </c>
      <c r="E48" s="125">
        <f>D48*2</f>
        <v>11.98</v>
      </c>
      <c r="F48" s="125" t="s">
        <v>448</v>
      </c>
      <c r="G48" s="125">
        <v>4.99</v>
      </c>
      <c r="H48" s="125">
        <f>G48*2</f>
        <v>9.98</v>
      </c>
      <c r="L48" s="259">
        <f t="shared" si="5"/>
        <v>5.0760000000000005</v>
      </c>
      <c r="M48" s="261">
        <f>'junho 2026'!L48</f>
        <v>4.8660000000000005</v>
      </c>
      <c r="N48" s="259">
        <f t="shared" si="1"/>
        <v>0.20999999999999996</v>
      </c>
      <c r="O48" s="241">
        <f t="shared" si="2"/>
        <v>4.1371158392434979E-2</v>
      </c>
      <c r="P48" s="229">
        <f t="shared" si="3"/>
        <v>4.1371158392434979E-2</v>
      </c>
      <c r="Q48" s="224"/>
      <c r="R48" s="231"/>
      <c r="S48" s="236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</row>
    <row r="49" spans="1:76" x14ac:dyDescent="0.2">
      <c r="A49" s="254">
        <v>16</v>
      </c>
      <c r="B49" s="129" t="s">
        <v>230</v>
      </c>
      <c r="C49" s="125" t="s">
        <v>359</v>
      </c>
      <c r="D49" s="125">
        <v>12.99</v>
      </c>
      <c r="E49" s="125">
        <f>D49</f>
        <v>12.99</v>
      </c>
      <c r="F49" s="125" t="s">
        <v>359</v>
      </c>
      <c r="G49" s="125">
        <v>9.99</v>
      </c>
      <c r="H49" s="125">
        <f>G49</f>
        <v>9.99</v>
      </c>
      <c r="L49" s="259">
        <f t="shared" si="5"/>
        <v>10.87</v>
      </c>
      <c r="M49" s="261">
        <f>'junho 2026'!L49</f>
        <v>15.171999999999997</v>
      </c>
      <c r="N49" s="259">
        <f t="shared" si="1"/>
        <v>-4.3019999999999978</v>
      </c>
      <c r="O49" s="241">
        <f t="shared" si="2"/>
        <v>-0.39576816927322889</v>
      </c>
      <c r="P49" s="229">
        <f t="shared" si="3"/>
        <v>-0.39576816927322889</v>
      </c>
      <c r="Q49" s="224"/>
      <c r="R49" s="232"/>
      <c r="S49" s="233"/>
      <c r="T49" s="204"/>
      <c r="U49" s="204"/>
      <c r="V49" s="204"/>
      <c r="W49" s="204"/>
      <c r="X49" s="204"/>
      <c r="Y49" s="204"/>
      <c r="Z49" s="204"/>
      <c r="AA49" s="205"/>
      <c r="AB49" s="206"/>
      <c r="AC49" s="206"/>
      <c r="AD49" s="206"/>
      <c r="AE49" s="206"/>
      <c r="AF49" s="206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</row>
    <row r="50" spans="1:76" s="197" customFormat="1" x14ac:dyDescent="0.2">
      <c r="A50" s="193">
        <v>17</v>
      </c>
      <c r="B50" s="194" t="s">
        <v>229</v>
      </c>
      <c r="C50" s="195" t="s">
        <v>449</v>
      </c>
      <c r="D50" s="195">
        <v>35.99</v>
      </c>
      <c r="E50" s="195">
        <f>(D50/10)*2</f>
        <v>7.1980000000000004</v>
      </c>
      <c r="F50" s="195" t="s">
        <v>449</v>
      </c>
      <c r="G50" s="195">
        <v>24.5</v>
      </c>
      <c r="H50" s="195">
        <f>(G50/10)*2</f>
        <v>4.9000000000000004</v>
      </c>
      <c r="L50" s="259">
        <f>(D27+G27+J27+M27+P27+S27+V27+Y27+D50+G50)/10</f>
        <v>31.548000000000002</v>
      </c>
      <c r="M50" s="261">
        <f>'junho 2026'!L50</f>
        <v>28.823</v>
      </c>
      <c r="N50" s="259">
        <f t="shared" si="1"/>
        <v>2.7250000000000014</v>
      </c>
      <c r="O50" s="241">
        <f t="shared" si="2"/>
        <v>8.637631545581341E-2</v>
      </c>
      <c r="P50" s="226">
        <f t="shared" si="3"/>
        <v>8.637631545581341E-2</v>
      </c>
      <c r="Q50" s="237"/>
      <c r="R50" s="238"/>
      <c r="S50" s="237"/>
      <c r="T50" s="218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09"/>
    </row>
    <row r="51" spans="1:76" x14ac:dyDescent="0.2">
      <c r="A51" s="254">
        <v>18</v>
      </c>
      <c r="B51" s="194" t="s">
        <v>231</v>
      </c>
      <c r="C51" s="125" t="s">
        <v>450</v>
      </c>
      <c r="D51" s="125">
        <v>6.49</v>
      </c>
      <c r="E51" s="125">
        <f>D51</f>
        <v>6.49</v>
      </c>
      <c r="F51" s="125" t="s">
        <v>450</v>
      </c>
      <c r="G51" s="125">
        <v>5.99</v>
      </c>
      <c r="H51" s="125">
        <f>G51</f>
        <v>5.99</v>
      </c>
      <c r="L51" s="259">
        <f t="shared" si="5"/>
        <v>6.42</v>
      </c>
      <c r="M51" s="261">
        <f>'junho 2026'!L51</f>
        <v>6.1400000000000015</v>
      </c>
      <c r="N51" s="259">
        <f t="shared" si="1"/>
        <v>0.27999999999999847</v>
      </c>
      <c r="O51" s="241">
        <f t="shared" si="2"/>
        <v>4.3613707165108796E-2</v>
      </c>
      <c r="P51" s="228">
        <f t="shared" si="3"/>
        <v>4.3613707165108796E-2</v>
      </c>
      <c r="Q51" s="233"/>
      <c r="R51" s="233"/>
      <c r="S51" s="233"/>
      <c r="T51" s="205"/>
      <c r="U51" s="206"/>
      <c r="V51" s="206"/>
      <c r="W51" s="206"/>
      <c r="X51" s="206"/>
      <c r="Y51" s="206"/>
      <c r="Z51" s="206"/>
      <c r="AA51" s="206"/>
      <c r="AB51" s="258"/>
      <c r="AC51" s="258"/>
      <c r="AD51" s="258"/>
      <c r="AE51" s="258"/>
      <c r="AF51" s="258"/>
    </row>
    <row r="52" spans="1:76" x14ac:dyDescent="0.2">
      <c r="A52" s="254">
        <v>19</v>
      </c>
      <c r="B52" s="129" t="s">
        <v>328</v>
      </c>
      <c r="C52" s="125" t="s">
        <v>425</v>
      </c>
      <c r="D52" s="125">
        <v>16.989999999999998</v>
      </c>
      <c r="E52" s="125">
        <f>D52</f>
        <v>16.989999999999998</v>
      </c>
      <c r="F52" s="125" t="s">
        <v>417</v>
      </c>
      <c r="G52" s="125">
        <v>20.9</v>
      </c>
      <c r="H52" s="125">
        <f>G52</f>
        <v>20.9</v>
      </c>
      <c r="L52" s="259">
        <f t="shared" si="5"/>
        <v>19.622</v>
      </c>
      <c r="M52" s="261">
        <f>'junho 2026'!L52</f>
        <v>21.053000000000001</v>
      </c>
      <c r="N52" s="259">
        <f t="shared" si="1"/>
        <v>-1.4310000000000009</v>
      </c>
      <c r="O52" s="241">
        <f t="shared" si="2"/>
        <v>-7.2928345734379826E-2</v>
      </c>
      <c r="P52" s="226">
        <f t="shared" si="3"/>
        <v>-7.2928345734379826E-2</v>
      </c>
      <c r="Q52" s="225"/>
      <c r="R52" s="232"/>
      <c r="S52" s="231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</row>
    <row r="53" spans="1:76" x14ac:dyDescent="0.2">
      <c r="A53" s="254">
        <v>20</v>
      </c>
      <c r="B53" s="129" t="s">
        <v>81</v>
      </c>
      <c r="C53" s="125" t="s">
        <v>390</v>
      </c>
      <c r="D53" s="125">
        <v>9.49</v>
      </c>
      <c r="E53" s="125">
        <f>D53*4</f>
        <v>37.96</v>
      </c>
      <c r="F53" s="125" t="s">
        <v>442</v>
      </c>
      <c r="G53" s="125">
        <v>11.5</v>
      </c>
      <c r="H53" s="125">
        <f>G53*4</f>
        <v>46</v>
      </c>
      <c r="L53" s="259">
        <f t="shared" si="5"/>
        <v>9.7509999999999994</v>
      </c>
      <c r="M53" s="261">
        <f>'junho 2026'!L53</f>
        <v>8.9109999999999996</v>
      </c>
      <c r="N53" s="259">
        <f t="shared" si="1"/>
        <v>0.83999999999999986</v>
      </c>
      <c r="O53" s="201">
        <f t="shared" si="2"/>
        <v>8.6145010768126334E-2</v>
      </c>
      <c r="P53" s="230">
        <f t="shared" si="3"/>
        <v>8.6145010768126334E-2</v>
      </c>
      <c r="Q53" s="225"/>
      <c r="R53" s="232"/>
      <c r="S53" s="232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</row>
    <row r="54" spans="1:76" x14ac:dyDescent="0.2">
      <c r="A54" s="254"/>
      <c r="B54" s="114" t="s">
        <v>82</v>
      </c>
      <c r="C54" s="357">
        <f>SUM(E34:E53)</f>
        <v>297.78799999999995</v>
      </c>
      <c r="D54" s="358"/>
      <c r="E54" s="359"/>
      <c r="F54" s="357">
        <f>SUM(H34:H53)</f>
        <v>270.14</v>
      </c>
      <c r="G54" s="358"/>
      <c r="H54" s="359"/>
      <c r="P54" s="223"/>
      <c r="Q54" s="222"/>
      <c r="R54" s="220"/>
      <c r="S54" s="221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</row>
    <row r="55" spans="1:76" x14ac:dyDescent="0.2">
      <c r="A55" s="140"/>
      <c r="B55" s="153"/>
      <c r="C55" s="258"/>
      <c r="D55" s="258"/>
      <c r="E55" s="258"/>
      <c r="F55" s="258"/>
      <c r="O55" s="242"/>
      <c r="P55" s="203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</row>
    <row r="56" spans="1:76" x14ac:dyDescent="0.2">
      <c r="A56" s="140"/>
      <c r="B56" s="135"/>
      <c r="C56" s="134"/>
      <c r="D56" s="134"/>
      <c r="E56" s="134"/>
      <c r="F56" s="134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</row>
    <row r="57" spans="1:76" x14ac:dyDescent="0.2">
      <c r="B57" s="157" t="s">
        <v>209</v>
      </c>
    </row>
    <row r="58" spans="1:76" x14ac:dyDescent="0.2">
      <c r="A58" s="361" t="s">
        <v>98</v>
      </c>
      <c r="B58" s="362"/>
      <c r="C58" s="363"/>
      <c r="F58" s="135" t="s">
        <v>497</v>
      </c>
      <c r="G58" s="258"/>
      <c r="H58" s="258"/>
      <c r="I58" s="258"/>
      <c r="J58" s="258"/>
      <c r="K58" s="258"/>
      <c r="L58" s="258"/>
      <c r="M58" s="258"/>
      <c r="N58" s="258"/>
      <c r="O58" s="258"/>
    </row>
    <row r="59" spans="1:76" x14ac:dyDescent="0.2">
      <c r="A59" s="116">
        <v>1</v>
      </c>
      <c r="B59" s="253" t="s">
        <v>90</v>
      </c>
      <c r="C59" s="259">
        <f>U31</f>
        <v>286.88799999999998</v>
      </c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140"/>
    </row>
    <row r="60" spans="1:76" x14ac:dyDescent="0.2">
      <c r="A60" s="116">
        <v>2</v>
      </c>
      <c r="B60" s="253" t="s">
        <v>458</v>
      </c>
      <c r="C60" s="265">
        <f>O31</f>
        <v>281.08799999999997</v>
      </c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140"/>
    </row>
    <row r="61" spans="1:76" x14ac:dyDescent="0.2">
      <c r="A61" s="116">
        <v>3</v>
      </c>
      <c r="B61" s="253" t="s">
        <v>100</v>
      </c>
      <c r="C61" s="250">
        <f>F54</f>
        <v>270.14</v>
      </c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140"/>
    </row>
    <row r="62" spans="1:76" x14ac:dyDescent="0.2">
      <c r="A62" s="116">
        <v>4</v>
      </c>
      <c r="B62" s="253" t="s">
        <v>86</v>
      </c>
      <c r="C62" s="264">
        <f>F31</f>
        <v>291.36999999999995</v>
      </c>
      <c r="F62" s="361" t="s">
        <v>102</v>
      </c>
      <c r="G62" s="362"/>
      <c r="H62" s="362"/>
      <c r="I62" s="362"/>
      <c r="J62" s="363"/>
      <c r="K62" s="258"/>
      <c r="L62" s="258"/>
      <c r="M62" s="258"/>
      <c r="N62" s="258"/>
      <c r="O62" s="258"/>
      <c r="P62" s="140"/>
    </row>
    <row r="63" spans="1:76" x14ac:dyDescent="0.2">
      <c r="A63" s="116">
        <v>5</v>
      </c>
      <c r="B63" s="253" t="s">
        <v>83</v>
      </c>
      <c r="C63" s="264">
        <f>C31</f>
        <v>306.78800000000001</v>
      </c>
      <c r="E63" s="256"/>
      <c r="F63" s="364" t="s">
        <v>243</v>
      </c>
      <c r="G63" s="364"/>
      <c r="H63" s="364"/>
      <c r="I63" s="365">
        <f>MIN(C59:C68)</f>
        <v>270.14</v>
      </c>
      <c r="J63" s="365"/>
      <c r="K63" s="258"/>
      <c r="L63" s="258"/>
      <c r="M63" s="258"/>
      <c r="N63" s="258"/>
      <c r="O63" s="258"/>
      <c r="P63" s="140"/>
    </row>
    <row r="64" spans="1:76" x14ac:dyDescent="0.2">
      <c r="A64" s="116">
        <v>6</v>
      </c>
      <c r="B64" s="253" t="s">
        <v>101</v>
      </c>
      <c r="C64" s="264">
        <f>C54</f>
        <v>297.78799999999995</v>
      </c>
      <c r="E64" s="256"/>
      <c r="F64" s="355" t="s">
        <v>176</v>
      </c>
      <c r="G64" s="355"/>
      <c r="H64" s="355"/>
      <c r="I64" s="356">
        <f>MAX(C59:C68)</f>
        <v>328.51799999999997</v>
      </c>
      <c r="J64" s="356"/>
      <c r="K64" s="258"/>
      <c r="L64" s="258"/>
      <c r="M64" s="258"/>
      <c r="N64" s="258"/>
      <c r="O64" s="258"/>
      <c r="P64" s="140"/>
    </row>
    <row r="65" spans="1:19" x14ac:dyDescent="0.2">
      <c r="A65" s="116">
        <v>7</v>
      </c>
      <c r="B65" s="253" t="s">
        <v>115</v>
      </c>
      <c r="C65" s="264">
        <f>I31</f>
        <v>298.29799999999994</v>
      </c>
      <c r="E65" s="117"/>
      <c r="F65" s="338" t="s">
        <v>106</v>
      </c>
      <c r="G65" s="338"/>
      <c r="H65" s="338"/>
      <c r="I65" s="339">
        <f>AVERAGE(C59:C68)</f>
        <v>295.91459999999995</v>
      </c>
      <c r="J65" s="339"/>
      <c r="K65" s="258"/>
      <c r="L65" s="258"/>
      <c r="M65" s="258"/>
      <c r="N65" s="258"/>
      <c r="O65" s="258"/>
      <c r="P65" s="140"/>
    </row>
    <row r="66" spans="1:19" x14ac:dyDescent="0.2">
      <c r="A66" s="116">
        <v>8</v>
      </c>
      <c r="B66" s="253" t="s">
        <v>94</v>
      </c>
      <c r="C66" s="264">
        <f>R31</f>
        <v>289.48799999999994</v>
      </c>
      <c r="E66" s="256"/>
      <c r="F66" s="340" t="s">
        <v>107</v>
      </c>
      <c r="G66" s="341"/>
      <c r="H66" s="342"/>
      <c r="I66" s="339">
        <v>281.45999999999998</v>
      </c>
      <c r="J66" s="339"/>
      <c r="K66" s="258"/>
      <c r="L66" s="258"/>
      <c r="M66" s="258"/>
      <c r="N66" s="258"/>
      <c r="O66" s="258"/>
    </row>
    <row r="67" spans="1:19" x14ac:dyDescent="0.2">
      <c r="A67" s="116">
        <v>9</v>
      </c>
      <c r="B67" s="253" t="s">
        <v>99</v>
      </c>
      <c r="C67" s="263">
        <f>X31</f>
        <v>328.51799999999997</v>
      </c>
      <c r="E67" s="256"/>
      <c r="F67" s="348" t="s">
        <v>108</v>
      </c>
      <c r="G67" s="349"/>
      <c r="H67" s="350"/>
      <c r="I67" s="351">
        <f>I65/I66-1*100%</f>
        <v>5.1355787678533327E-2</v>
      </c>
      <c r="J67" s="352"/>
      <c r="K67" s="258"/>
      <c r="L67" s="258"/>
      <c r="M67" s="258"/>
      <c r="N67" s="258"/>
      <c r="O67" s="258"/>
    </row>
    <row r="68" spans="1:19" x14ac:dyDescent="0.2">
      <c r="A68" s="116">
        <v>10</v>
      </c>
      <c r="B68" s="116" t="s">
        <v>457</v>
      </c>
      <c r="C68" s="264">
        <f>L31</f>
        <v>308.77999999999997</v>
      </c>
      <c r="F68" s="258"/>
      <c r="G68" s="258"/>
      <c r="H68" s="258"/>
      <c r="I68" s="258"/>
      <c r="J68" s="258"/>
      <c r="K68" s="258"/>
      <c r="L68" s="258"/>
      <c r="M68" s="258"/>
      <c r="N68" s="258"/>
      <c r="O68" s="258"/>
    </row>
    <row r="69" spans="1:19" x14ac:dyDescent="0.2">
      <c r="A69" s="262"/>
      <c r="B69" s="262"/>
      <c r="C69" s="249"/>
      <c r="F69" s="258"/>
      <c r="G69" s="258"/>
      <c r="H69" s="258"/>
      <c r="I69" s="258"/>
      <c r="J69" s="258"/>
      <c r="K69" s="258"/>
      <c r="L69" s="258"/>
      <c r="M69" s="258"/>
      <c r="N69" s="258"/>
      <c r="O69" s="258"/>
    </row>
    <row r="70" spans="1:19" x14ac:dyDescent="0.2">
      <c r="A70" s="336"/>
      <c r="B70" s="336"/>
      <c r="C70" s="336"/>
      <c r="F70" s="361" t="s">
        <v>104</v>
      </c>
      <c r="G70" s="362"/>
      <c r="H70" s="362"/>
      <c r="I70" s="362"/>
      <c r="J70" s="363"/>
      <c r="K70" s="258"/>
      <c r="M70" s="337" t="s">
        <v>208</v>
      </c>
      <c r="N70" s="337"/>
      <c r="O70" s="337"/>
      <c r="P70" s="337"/>
      <c r="Q70" s="337"/>
    </row>
    <row r="71" spans="1:19" x14ac:dyDescent="0.2">
      <c r="A71" s="158"/>
      <c r="B71" s="157" t="s">
        <v>209</v>
      </c>
      <c r="C71" s="160"/>
      <c r="F71" s="364" t="s">
        <v>230</v>
      </c>
      <c r="G71" s="364"/>
      <c r="H71" s="364"/>
      <c r="I71" s="371">
        <v>0.39579999999999999</v>
      </c>
      <c r="J71" s="365"/>
      <c r="K71" s="258"/>
      <c r="M71" s="114" t="s">
        <v>233</v>
      </c>
      <c r="N71" s="114" t="s">
        <v>265</v>
      </c>
      <c r="O71" s="114" t="s">
        <v>293</v>
      </c>
      <c r="P71" s="114" t="s">
        <v>322</v>
      </c>
      <c r="Q71" s="114" t="s">
        <v>323</v>
      </c>
      <c r="R71" s="114" t="s">
        <v>371</v>
      </c>
      <c r="S71" s="114" t="s">
        <v>452</v>
      </c>
    </row>
    <row r="72" spans="1:19" x14ac:dyDescent="0.2">
      <c r="A72" s="384" t="s">
        <v>98</v>
      </c>
      <c r="B72" s="385"/>
      <c r="C72" s="386"/>
      <c r="F72" s="364" t="s">
        <v>454</v>
      </c>
      <c r="G72" s="364"/>
      <c r="H72" s="364"/>
      <c r="I72" s="371">
        <v>7.2900000000000006E-2</v>
      </c>
      <c r="J72" s="365"/>
      <c r="K72" s="258"/>
      <c r="M72" s="125">
        <f>'Janeiro 2026'!H38</f>
        <v>273.38</v>
      </c>
      <c r="N72" s="125">
        <f>'fevereiro 2026'!I63</f>
        <v>282.24</v>
      </c>
      <c r="O72" s="125">
        <f>'março 2026'!I63</f>
        <v>242.45</v>
      </c>
      <c r="P72" s="125">
        <v>233.79</v>
      </c>
      <c r="Q72" s="125">
        <v>231.69</v>
      </c>
      <c r="R72" s="125">
        <v>244.39</v>
      </c>
      <c r="S72" s="125">
        <f>I63</f>
        <v>270.14</v>
      </c>
    </row>
    <row r="73" spans="1:19" x14ac:dyDescent="0.2">
      <c r="A73" s="116">
        <v>1</v>
      </c>
      <c r="B73" s="116" t="s">
        <v>92</v>
      </c>
      <c r="C73" s="259">
        <v>261.64</v>
      </c>
      <c r="F73" s="364" t="s">
        <v>372</v>
      </c>
      <c r="G73" s="364"/>
      <c r="H73" s="364"/>
      <c r="I73" s="371">
        <v>0.06</v>
      </c>
      <c r="J73" s="365"/>
      <c r="K73" s="258"/>
      <c r="L73" s="354"/>
      <c r="M73" s="354"/>
      <c r="N73" s="354"/>
      <c r="O73" s="354"/>
    </row>
    <row r="74" spans="1:19" x14ac:dyDescent="0.2">
      <c r="A74" s="116">
        <v>2</v>
      </c>
      <c r="B74" s="116" t="s">
        <v>86</v>
      </c>
      <c r="C74" s="259">
        <v>264.39999999999998</v>
      </c>
      <c r="F74" s="353"/>
      <c r="G74" s="353"/>
      <c r="H74" s="353"/>
      <c r="I74" s="370"/>
      <c r="J74" s="370"/>
      <c r="K74" s="258"/>
      <c r="L74" s="354" t="s">
        <v>453</v>
      </c>
      <c r="M74" s="354"/>
      <c r="N74" s="354"/>
      <c r="O74" s="354"/>
      <c r="P74" s="354"/>
      <c r="Q74" s="354"/>
    </row>
    <row r="75" spans="1:19" x14ac:dyDescent="0.2">
      <c r="A75" s="116">
        <v>3</v>
      </c>
      <c r="B75" s="116" t="s">
        <v>458</v>
      </c>
      <c r="C75" s="259">
        <v>281.08999999999997</v>
      </c>
      <c r="F75" s="361" t="s">
        <v>267</v>
      </c>
      <c r="G75" s="362"/>
      <c r="H75" s="362"/>
      <c r="I75" s="362"/>
      <c r="J75" s="363"/>
      <c r="K75" s="258"/>
      <c r="L75" s="258"/>
      <c r="M75" s="258"/>
      <c r="N75" s="258"/>
      <c r="O75" s="258"/>
    </row>
    <row r="76" spans="1:19" x14ac:dyDescent="0.2">
      <c r="A76" s="116">
        <v>4</v>
      </c>
      <c r="B76" s="116" t="s">
        <v>90</v>
      </c>
      <c r="C76" s="259">
        <v>293.58999999999997</v>
      </c>
      <c r="F76" s="355" t="s">
        <v>460</v>
      </c>
      <c r="G76" s="355"/>
      <c r="H76" s="355"/>
      <c r="I76" s="387">
        <v>0.3236</v>
      </c>
      <c r="J76" s="388"/>
      <c r="K76" s="258"/>
      <c r="L76" s="258"/>
      <c r="M76" s="258"/>
      <c r="N76" s="258"/>
      <c r="O76" s="258"/>
    </row>
    <row r="77" spans="1:19" x14ac:dyDescent="0.2">
      <c r="A77" s="116">
        <v>5</v>
      </c>
      <c r="B77" s="116" t="s">
        <v>456</v>
      </c>
      <c r="C77" s="259">
        <v>297.79000000000002</v>
      </c>
      <c r="F77" s="355" t="s">
        <v>376</v>
      </c>
      <c r="G77" s="355"/>
      <c r="H77" s="355"/>
      <c r="I77" s="387">
        <v>0.26119999999999999</v>
      </c>
      <c r="J77" s="388"/>
      <c r="K77" s="258"/>
      <c r="L77" s="258"/>
      <c r="M77" s="258"/>
      <c r="N77" s="258"/>
      <c r="O77" s="258"/>
    </row>
    <row r="78" spans="1:19" x14ac:dyDescent="0.2">
      <c r="A78" s="116">
        <v>6</v>
      </c>
      <c r="B78" s="116" t="s">
        <v>94</v>
      </c>
      <c r="C78" s="259">
        <v>296.27</v>
      </c>
      <c r="F78" s="355" t="s">
        <v>455</v>
      </c>
      <c r="G78" s="355"/>
      <c r="H78" s="355"/>
      <c r="I78" s="387">
        <v>0.2399</v>
      </c>
      <c r="J78" s="388"/>
      <c r="K78" s="255"/>
      <c r="L78" s="255"/>
      <c r="M78" s="255"/>
      <c r="N78" s="255"/>
    </row>
    <row r="79" spans="1:19" x14ac:dyDescent="0.2">
      <c r="A79" s="116">
        <v>7</v>
      </c>
      <c r="B79" s="116" t="s">
        <v>115</v>
      </c>
      <c r="C79" s="259">
        <v>298.3</v>
      </c>
    </row>
    <row r="80" spans="1:19" x14ac:dyDescent="0.2">
      <c r="A80" s="116">
        <v>8</v>
      </c>
      <c r="B80" s="116" t="s">
        <v>83</v>
      </c>
      <c r="C80" s="259">
        <v>306.79000000000002</v>
      </c>
      <c r="G80" s="155"/>
      <c r="H80" s="156"/>
      <c r="I80" s="155"/>
    </row>
    <row r="81" spans="1:9" x14ac:dyDescent="0.2">
      <c r="A81" s="116">
        <v>9</v>
      </c>
      <c r="B81" s="116" t="s">
        <v>457</v>
      </c>
      <c r="C81" s="259">
        <v>308.77999999999997</v>
      </c>
      <c r="G81" s="336"/>
      <c r="H81" s="336"/>
      <c r="I81" s="336"/>
    </row>
    <row r="82" spans="1:9" x14ac:dyDescent="0.2">
      <c r="A82" s="116">
        <v>10</v>
      </c>
      <c r="B82" s="116" t="s">
        <v>91</v>
      </c>
      <c r="C82" s="259">
        <v>331.18</v>
      </c>
      <c r="G82" s="158"/>
      <c r="H82" s="158"/>
      <c r="I82" s="159"/>
    </row>
    <row r="83" spans="1:9" x14ac:dyDescent="0.2">
      <c r="A83" s="154"/>
      <c r="B83" s="154"/>
      <c r="C83" s="258"/>
      <c r="G83" s="158"/>
      <c r="H83" s="158"/>
      <c r="I83" s="160"/>
    </row>
    <row r="84" spans="1:9" x14ac:dyDescent="0.2">
      <c r="A84" s="154"/>
      <c r="B84" s="154"/>
      <c r="C84" s="258"/>
      <c r="G84" s="158"/>
      <c r="H84" s="158"/>
      <c r="I84" s="160"/>
    </row>
    <row r="85" spans="1:9" x14ac:dyDescent="0.2">
      <c r="A85" s="154"/>
      <c r="B85" s="154"/>
      <c r="C85" s="258"/>
      <c r="G85" s="158"/>
      <c r="H85" s="158"/>
      <c r="I85" s="160"/>
    </row>
    <row r="86" spans="1:9" x14ac:dyDescent="0.2">
      <c r="A86" s="154"/>
      <c r="B86" s="154"/>
      <c r="C86" s="258"/>
      <c r="G86" s="158"/>
      <c r="H86" s="158"/>
      <c r="I86" s="160"/>
    </row>
    <row r="87" spans="1:9" x14ac:dyDescent="0.2">
      <c r="A87" s="140"/>
      <c r="B87" s="140"/>
      <c r="C87" s="140"/>
      <c r="G87" s="158"/>
      <c r="H87" s="158"/>
      <c r="I87" s="160"/>
    </row>
    <row r="88" spans="1:9" x14ac:dyDescent="0.2">
      <c r="G88" s="158"/>
      <c r="H88" s="158"/>
      <c r="I88" s="160"/>
    </row>
    <row r="89" spans="1:9" x14ac:dyDescent="0.2">
      <c r="G89" s="158"/>
      <c r="H89" s="158"/>
      <c r="I89" s="160"/>
    </row>
    <row r="90" spans="1:9" x14ac:dyDescent="0.2">
      <c r="G90" s="158"/>
      <c r="H90" s="158"/>
      <c r="I90" s="160"/>
    </row>
    <row r="91" spans="1:9" x14ac:dyDescent="0.2">
      <c r="G91" s="158"/>
      <c r="H91" s="158"/>
      <c r="I91" s="160"/>
    </row>
    <row r="92" spans="1:9" x14ac:dyDescent="0.2">
      <c r="G92" s="256"/>
      <c r="H92" s="140"/>
      <c r="I92" s="140"/>
    </row>
  </sheetData>
  <mergeCells count="63">
    <mergeCell ref="AA9:AC9"/>
    <mergeCell ref="B7:K7"/>
    <mergeCell ref="B8:K8"/>
    <mergeCell ref="A9:A10"/>
    <mergeCell ref="B9:B10"/>
    <mergeCell ref="C9:E9"/>
    <mergeCell ref="F9:H9"/>
    <mergeCell ref="I9:K9"/>
    <mergeCell ref="L9:N9"/>
    <mergeCell ref="O9:Q9"/>
    <mergeCell ref="R9:T9"/>
    <mergeCell ref="U9:W9"/>
    <mergeCell ref="X9:Z9"/>
    <mergeCell ref="U31:W31"/>
    <mergeCell ref="X31:Z31"/>
    <mergeCell ref="AA31:AC31"/>
    <mergeCell ref="A32:A33"/>
    <mergeCell ref="B32:B33"/>
    <mergeCell ref="C32:E32"/>
    <mergeCell ref="F32:H32"/>
    <mergeCell ref="L32:O32"/>
    <mergeCell ref="C31:E31"/>
    <mergeCell ref="F31:H31"/>
    <mergeCell ref="I31:K31"/>
    <mergeCell ref="L31:N31"/>
    <mergeCell ref="O31:Q31"/>
    <mergeCell ref="R31:T31"/>
    <mergeCell ref="C54:E54"/>
    <mergeCell ref="F54:H54"/>
    <mergeCell ref="A58:C58"/>
    <mergeCell ref="F62:J62"/>
    <mergeCell ref="F63:H63"/>
    <mergeCell ref="I63:J63"/>
    <mergeCell ref="F64:H64"/>
    <mergeCell ref="I64:J64"/>
    <mergeCell ref="F65:H65"/>
    <mergeCell ref="I65:J65"/>
    <mergeCell ref="F66:H66"/>
    <mergeCell ref="I66:J66"/>
    <mergeCell ref="L73:O73"/>
    <mergeCell ref="F67:H67"/>
    <mergeCell ref="I67:J67"/>
    <mergeCell ref="F70:J70"/>
    <mergeCell ref="M70:Q70"/>
    <mergeCell ref="F71:H71"/>
    <mergeCell ref="I71:J71"/>
    <mergeCell ref="F72:H72"/>
    <mergeCell ref="I72:J72"/>
    <mergeCell ref="F73:H73"/>
    <mergeCell ref="I73:J73"/>
    <mergeCell ref="G81:I81"/>
    <mergeCell ref="F74:H74"/>
    <mergeCell ref="I74:J74"/>
    <mergeCell ref="L74:Q74"/>
    <mergeCell ref="F75:J75"/>
    <mergeCell ref="F76:H76"/>
    <mergeCell ref="I76:J76"/>
    <mergeCell ref="A72:C72"/>
    <mergeCell ref="A70:C70"/>
    <mergeCell ref="F77:H77"/>
    <mergeCell ref="I77:J77"/>
    <mergeCell ref="F78:H78"/>
    <mergeCell ref="I78:J78"/>
  </mergeCells>
  <pageMargins left="0.31496062992125984" right="0.31496062992125984" top="0.59055118110236227" bottom="0.59055118110236227" header="0.31496062992125984" footer="0.31496062992125984"/>
  <pageSetup paperSize="9" scale="47" fitToWidth="0" orientation="landscape" horizontalDpi="360" verticalDpi="360" r:id="rId1"/>
  <colBreaks count="1" manualBreakCount="1">
    <brk id="2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BU92"/>
  <sheetViews>
    <sheetView tabSelected="1" topLeftCell="A53" zoomScale="90" zoomScaleNormal="90" zoomScaleSheetLayoutView="70" workbookViewId="0">
      <selection activeCell="M85" sqref="M85"/>
    </sheetView>
  </sheetViews>
  <sheetFormatPr defaultRowHeight="12.75" x14ac:dyDescent="0.2"/>
  <cols>
    <col min="1" max="1" width="4" style="269" customWidth="1"/>
    <col min="2" max="2" width="30.5703125" style="269" customWidth="1"/>
    <col min="3" max="3" width="12.5703125" style="269" customWidth="1"/>
    <col min="4" max="4" width="11.140625" style="269" customWidth="1"/>
    <col min="5" max="5" width="10.28515625" style="269" bestFit="1" customWidth="1"/>
    <col min="6" max="6" width="10.85546875" style="269" customWidth="1"/>
    <col min="7" max="7" width="10.7109375" style="269" customWidth="1"/>
    <col min="8" max="8" width="13.28515625" style="269" customWidth="1"/>
    <col min="9" max="9" width="11.140625" style="269" customWidth="1"/>
    <col min="10" max="10" width="11" style="269" customWidth="1"/>
    <col min="11" max="11" width="10" style="269" customWidth="1"/>
    <col min="12" max="12" width="10.42578125" style="269" customWidth="1"/>
    <col min="13" max="13" width="11.85546875" style="269" customWidth="1"/>
    <col min="14" max="14" width="14.140625" style="269" bestFit="1" customWidth="1"/>
    <col min="15" max="16" width="12.28515625" style="269" customWidth="1"/>
    <col min="17" max="17" width="12.5703125" style="269" customWidth="1"/>
    <col min="18" max="18" width="11.5703125" style="269" customWidth="1"/>
    <col min="19" max="20" width="10" style="269" customWidth="1"/>
    <col min="21" max="21" width="11" style="269" customWidth="1"/>
    <col min="22" max="22" width="10" style="269" customWidth="1"/>
    <col min="23" max="23" width="10.7109375" style="269" customWidth="1"/>
    <col min="24" max="26" width="10" style="269" customWidth="1"/>
    <col min="27" max="27" width="9" style="269" customWidth="1"/>
    <col min="28" max="28" width="10" style="269" bestFit="1" customWidth="1"/>
    <col min="29" max="29" width="11.5703125" style="269" customWidth="1"/>
    <col min="30" max="16384" width="9.140625" style="269"/>
  </cols>
  <sheetData>
    <row r="7" spans="1:26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26" ht="14.25" x14ac:dyDescent="0.2">
      <c r="B8" s="368" t="s">
        <v>462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26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457</v>
      </c>
      <c r="M9" s="366"/>
      <c r="N9" s="366"/>
      <c r="O9" s="366" t="s">
        <v>458</v>
      </c>
      <c r="P9" s="366"/>
      <c r="Q9" s="366"/>
      <c r="R9" s="366" t="s">
        <v>90</v>
      </c>
      <c r="S9" s="366"/>
      <c r="T9" s="366"/>
      <c r="U9" s="366" t="s">
        <v>99</v>
      </c>
      <c r="V9" s="366"/>
      <c r="W9" s="366"/>
      <c r="X9" s="373"/>
      <c r="Y9" s="373"/>
      <c r="Z9" s="373"/>
    </row>
    <row r="10" spans="1:26" x14ac:dyDescent="0.2">
      <c r="A10" s="317"/>
      <c r="B10" s="311"/>
      <c r="C10" s="192" t="s">
        <v>84</v>
      </c>
      <c r="D10" s="192" t="s">
        <v>324</v>
      </c>
      <c r="E10" s="192" t="s">
        <v>96</v>
      </c>
      <c r="F10" s="211" t="s">
        <v>84</v>
      </c>
      <c r="G10" s="211" t="s">
        <v>324</v>
      </c>
      <c r="H10" s="211" t="s">
        <v>85</v>
      </c>
      <c r="I10" s="192" t="s">
        <v>84</v>
      </c>
      <c r="J10" s="211" t="s">
        <v>324</v>
      </c>
      <c r="K10" s="192" t="s">
        <v>85</v>
      </c>
      <c r="L10" s="192" t="s">
        <v>84</v>
      </c>
      <c r="M10" s="211" t="s">
        <v>324</v>
      </c>
      <c r="N10" s="192" t="s">
        <v>85</v>
      </c>
      <c r="O10" s="192" t="s">
        <v>84</v>
      </c>
      <c r="P10" s="211" t="s">
        <v>324</v>
      </c>
      <c r="Q10" s="192" t="s">
        <v>85</v>
      </c>
      <c r="R10" s="192" t="s">
        <v>84</v>
      </c>
      <c r="S10" s="211" t="s">
        <v>324</v>
      </c>
      <c r="T10" s="192" t="s">
        <v>85</v>
      </c>
      <c r="U10" s="192" t="s">
        <v>84</v>
      </c>
      <c r="V10" s="211" t="s">
        <v>324</v>
      </c>
      <c r="W10" s="192" t="s">
        <v>85</v>
      </c>
      <c r="X10" s="268"/>
      <c r="Y10" s="268"/>
      <c r="Z10" s="268"/>
    </row>
    <row r="11" spans="1:26" x14ac:dyDescent="0.2">
      <c r="A11" s="266">
        <v>1</v>
      </c>
      <c r="B11" s="129" t="s">
        <v>75</v>
      </c>
      <c r="C11" s="125" t="s">
        <v>419</v>
      </c>
      <c r="D11" s="125">
        <v>2.59</v>
      </c>
      <c r="E11" s="125">
        <f>D11*3</f>
        <v>7.77</v>
      </c>
      <c r="F11" s="125" t="s">
        <v>212</v>
      </c>
      <c r="G11" s="125">
        <v>2.69</v>
      </c>
      <c r="H11" s="125">
        <f>G11*3</f>
        <v>8.07</v>
      </c>
      <c r="I11" s="125" t="s">
        <v>198</v>
      </c>
      <c r="J11" s="125">
        <v>3.39</v>
      </c>
      <c r="K11" s="125">
        <f>J11*3</f>
        <v>10.17</v>
      </c>
      <c r="L11" s="125" t="s">
        <v>387</v>
      </c>
      <c r="M11" s="125">
        <v>2.99</v>
      </c>
      <c r="N11" s="125">
        <f>M11*3</f>
        <v>8.9700000000000006</v>
      </c>
      <c r="O11" s="125" t="s">
        <v>391</v>
      </c>
      <c r="P11" s="125">
        <v>2.69</v>
      </c>
      <c r="Q11" s="125">
        <f>P11*3</f>
        <v>8.07</v>
      </c>
      <c r="R11" s="125" t="s">
        <v>391</v>
      </c>
      <c r="S11" s="125">
        <v>2.65</v>
      </c>
      <c r="T11" s="125">
        <f>S11*3</f>
        <v>7.9499999999999993</v>
      </c>
      <c r="U11" s="125" t="s">
        <v>391</v>
      </c>
      <c r="V11" s="125">
        <v>2.89</v>
      </c>
      <c r="W11" s="125">
        <f>V11*3</f>
        <v>8.67</v>
      </c>
      <c r="X11" s="147"/>
      <c r="Y11" s="147"/>
      <c r="Z11" s="147"/>
    </row>
    <row r="12" spans="1:26" x14ac:dyDescent="0.2">
      <c r="A12" s="266">
        <v>2</v>
      </c>
      <c r="B12" s="129" t="s">
        <v>105</v>
      </c>
      <c r="C12" s="125" t="s">
        <v>465</v>
      </c>
      <c r="D12" s="125">
        <v>3.49</v>
      </c>
      <c r="E12" s="125">
        <f>D12*4</f>
        <v>13.96</v>
      </c>
      <c r="F12" s="125" t="s">
        <v>255</v>
      </c>
      <c r="G12" s="125">
        <v>3.99</v>
      </c>
      <c r="H12" s="125">
        <f>G12*4</f>
        <v>15.96</v>
      </c>
      <c r="I12" s="125" t="s">
        <v>379</v>
      </c>
      <c r="J12" s="125">
        <v>4.29</v>
      </c>
      <c r="K12" s="125">
        <f>J12*4</f>
        <v>17.16</v>
      </c>
      <c r="L12" s="125" t="s">
        <v>400</v>
      </c>
      <c r="M12" s="125">
        <v>3.99</v>
      </c>
      <c r="N12" s="125">
        <f>M12*4</f>
        <v>15.96</v>
      </c>
      <c r="O12" s="127" t="s">
        <v>313</v>
      </c>
      <c r="P12" s="125">
        <v>3.49</v>
      </c>
      <c r="Q12" s="125">
        <f>P12*4</f>
        <v>13.96</v>
      </c>
      <c r="R12" s="125" t="s">
        <v>199</v>
      </c>
      <c r="S12" s="125">
        <v>4.1500000000000004</v>
      </c>
      <c r="T12" s="125">
        <f>S12*4</f>
        <v>16.600000000000001</v>
      </c>
      <c r="U12" s="125" t="s">
        <v>410</v>
      </c>
      <c r="V12" s="125">
        <v>3.69</v>
      </c>
      <c r="W12" s="125">
        <f>V12*4</f>
        <v>14.76</v>
      </c>
      <c r="X12" s="147"/>
      <c r="Y12" s="147"/>
      <c r="Z12" s="147"/>
    </row>
    <row r="13" spans="1:26" x14ac:dyDescent="0.2">
      <c r="A13" s="266">
        <v>3</v>
      </c>
      <c r="B13" s="129" t="s">
        <v>109</v>
      </c>
      <c r="C13" s="125" t="s">
        <v>466</v>
      </c>
      <c r="D13" s="125">
        <v>7.49</v>
      </c>
      <c r="E13" s="125">
        <f>D13*4</f>
        <v>29.96</v>
      </c>
      <c r="F13" s="125" t="s">
        <v>381</v>
      </c>
      <c r="G13" s="125">
        <v>7.99</v>
      </c>
      <c r="H13" s="125">
        <f>G13*4</f>
        <v>31.96</v>
      </c>
      <c r="I13" s="125" t="s">
        <v>129</v>
      </c>
      <c r="J13" s="125">
        <v>6.99</v>
      </c>
      <c r="K13" s="125">
        <f>J13*4</f>
        <v>27.96</v>
      </c>
      <c r="L13" s="125" t="s">
        <v>401</v>
      </c>
      <c r="M13" s="125">
        <v>10.79</v>
      </c>
      <c r="N13" s="125">
        <f>M13*4</f>
        <v>43.16</v>
      </c>
      <c r="O13" s="125" t="s">
        <v>206</v>
      </c>
      <c r="P13" s="125">
        <v>9.7899999999999991</v>
      </c>
      <c r="Q13" s="125">
        <f>P13*4</f>
        <v>39.159999999999997</v>
      </c>
      <c r="R13" s="125" t="s">
        <v>194</v>
      </c>
      <c r="S13" s="125">
        <v>7.29</v>
      </c>
      <c r="T13" s="125">
        <f>S13*4</f>
        <v>29.16</v>
      </c>
      <c r="U13" s="125" t="s">
        <v>417</v>
      </c>
      <c r="V13" s="125">
        <v>8.39</v>
      </c>
      <c r="W13" s="125">
        <f>V13*4</f>
        <v>33.56</v>
      </c>
      <c r="X13" s="147"/>
      <c r="Y13" s="147"/>
      <c r="Z13" s="147"/>
    </row>
    <row r="14" spans="1:26" ht="13.5" customHeight="1" x14ac:dyDescent="0.2">
      <c r="A14" s="266">
        <v>4</v>
      </c>
      <c r="B14" s="129" t="s">
        <v>110</v>
      </c>
      <c r="C14" s="271" t="s">
        <v>185</v>
      </c>
      <c r="D14" s="125">
        <v>4.49</v>
      </c>
      <c r="E14" s="125">
        <f>D14*3</f>
        <v>13.47</v>
      </c>
      <c r="F14" s="125" t="s">
        <v>344</v>
      </c>
      <c r="G14" s="125">
        <v>4.49</v>
      </c>
      <c r="H14" s="125">
        <f>G14*3</f>
        <v>13.47</v>
      </c>
      <c r="I14" s="128" t="s">
        <v>134</v>
      </c>
      <c r="J14" s="125">
        <v>4.99</v>
      </c>
      <c r="K14" s="125">
        <f>J14*3</f>
        <v>14.97</v>
      </c>
      <c r="L14" s="125" t="s">
        <v>189</v>
      </c>
      <c r="M14" s="125">
        <v>5.99</v>
      </c>
      <c r="N14" s="125">
        <f>M14*3</f>
        <v>17.97</v>
      </c>
      <c r="O14" s="125" t="s">
        <v>136</v>
      </c>
      <c r="P14" s="125">
        <v>5.39</v>
      </c>
      <c r="Q14" s="125">
        <f>P14*3</f>
        <v>16.169999999999998</v>
      </c>
      <c r="R14" s="125" t="s">
        <v>214</v>
      </c>
      <c r="S14" s="125">
        <v>4.95</v>
      </c>
      <c r="T14" s="125">
        <f>S14*3</f>
        <v>14.850000000000001</v>
      </c>
      <c r="U14" s="125" t="s">
        <v>412</v>
      </c>
      <c r="V14" s="125">
        <v>6.69</v>
      </c>
      <c r="W14" s="125">
        <f>V14*3</f>
        <v>20.07</v>
      </c>
      <c r="X14" s="147"/>
      <c r="Y14" s="147"/>
      <c r="Z14" s="147"/>
    </row>
    <row r="15" spans="1:26" ht="13.5" customHeight="1" x14ac:dyDescent="0.2">
      <c r="A15" s="266">
        <v>5</v>
      </c>
      <c r="B15" s="129" t="s">
        <v>329</v>
      </c>
      <c r="C15" s="125" t="s">
        <v>222</v>
      </c>
      <c r="D15" s="125">
        <v>1.79</v>
      </c>
      <c r="E15" s="125">
        <f>D15</f>
        <v>1.79</v>
      </c>
      <c r="F15" s="125" t="s">
        <v>395</v>
      </c>
      <c r="G15" s="125">
        <v>2.69</v>
      </c>
      <c r="H15" s="125">
        <f>G15</f>
        <v>2.69</v>
      </c>
      <c r="I15" s="128" t="s">
        <v>222</v>
      </c>
      <c r="J15" s="125">
        <v>2.79</v>
      </c>
      <c r="K15" s="125">
        <f>J15</f>
        <v>2.79</v>
      </c>
      <c r="L15" s="125" t="s">
        <v>395</v>
      </c>
      <c r="M15" s="125">
        <v>1.99</v>
      </c>
      <c r="N15" s="125">
        <f>M15</f>
        <v>1.99</v>
      </c>
      <c r="O15" s="125" t="s">
        <v>222</v>
      </c>
      <c r="P15" s="125">
        <v>1.79</v>
      </c>
      <c r="Q15" s="125">
        <f>P15</f>
        <v>1.79</v>
      </c>
      <c r="R15" s="125" t="s">
        <v>222</v>
      </c>
      <c r="S15" s="125">
        <v>1.79</v>
      </c>
      <c r="T15" s="125">
        <f>S15*1</f>
        <v>1.79</v>
      </c>
      <c r="U15" s="125" t="s">
        <v>395</v>
      </c>
      <c r="V15" s="125">
        <v>1.99</v>
      </c>
      <c r="W15" s="125">
        <f>V15</f>
        <v>1.99</v>
      </c>
      <c r="X15" s="147"/>
      <c r="Y15" s="147"/>
      <c r="Z15" s="147"/>
    </row>
    <row r="16" spans="1:26" x14ac:dyDescent="0.2">
      <c r="A16" s="266">
        <v>6</v>
      </c>
      <c r="B16" s="194" t="s">
        <v>16</v>
      </c>
      <c r="C16" s="125" t="s">
        <v>431</v>
      </c>
      <c r="D16" s="125">
        <v>1.39</v>
      </c>
      <c r="E16" s="125">
        <f>D16</f>
        <v>1.39</v>
      </c>
      <c r="F16" s="125" t="s">
        <v>404</v>
      </c>
      <c r="G16" s="125">
        <v>1.99</v>
      </c>
      <c r="H16" s="125">
        <f>G16</f>
        <v>1.99</v>
      </c>
      <c r="I16" s="125" t="s">
        <v>139</v>
      </c>
      <c r="J16" s="125">
        <v>1.49</v>
      </c>
      <c r="K16" s="125">
        <f>J16</f>
        <v>1.49</v>
      </c>
      <c r="L16" s="125" t="s">
        <v>404</v>
      </c>
      <c r="M16" s="125">
        <v>1.75</v>
      </c>
      <c r="N16" s="125">
        <f>M16</f>
        <v>1.75</v>
      </c>
      <c r="O16" s="125" t="s">
        <v>404</v>
      </c>
      <c r="P16" s="125">
        <v>1.29</v>
      </c>
      <c r="Q16" s="125">
        <f>P16</f>
        <v>1.29</v>
      </c>
      <c r="R16" s="125" t="s">
        <v>469</v>
      </c>
      <c r="S16" s="125">
        <v>1.45</v>
      </c>
      <c r="T16" s="125">
        <f>S16</f>
        <v>1.45</v>
      </c>
      <c r="U16" s="271" t="s">
        <v>413</v>
      </c>
      <c r="V16" s="125">
        <v>2.39</v>
      </c>
      <c r="W16" s="125">
        <f>V16</f>
        <v>2.39</v>
      </c>
      <c r="X16" s="147"/>
      <c r="Y16" s="147"/>
      <c r="Z16" s="147"/>
    </row>
    <row r="17" spans="1:29" x14ac:dyDescent="0.2">
      <c r="A17" s="266">
        <v>7</v>
      </c>
      <c r="B17" s="129" t="s">
        <v>111</v>
      </c>
      <c r="C17" s="125" t="s">
        <v>439</v>
      </c>
      <c r="D17" s="125">
        <v>1.89</v>
      </c>
      <c r="E17" s="125">
        <f>D17*2</f>
        <v>3.78</v>
      </c>
      <c r="F17" s="125" t="s">
        <v>439</v>
      </c>
      <c r="G17" s="125">
        <v>1.89</v>
      </c>
      <c r="H17" s="125">
        <f>G17*2</f>
        <v>3.78</v>
      </c>
      <c r="I17" s="125" t="s">
        <v>463</v>
      </c>
      <c r="J17" s="125">
        <v>1.79</v>
      </c>
      <c r="K17" s="125">
        <f>J17*2</f>
        <v>3.58</v>
      </c>
      <c r="L17" s="125" t="s">
        <v>405</v>
      </c>
      <c r="M17" s="125">
        <v>2.79</v>
      </c>
      <c r="N17" s="125">
        <f>M17*2</f>
        <v>5.58</v>
      </c>
      <c r="O17" s="125" t="s">
        <v>190</v>
      </c>
      <c r="P17" s="125">
        <v>1.79</v>
      </c>
      <c r="Q17" s="125">
        <f>P17*2</f>
        <v>3.58</v>
      </c>
      <c r="R17" s="125" t="s">
        <v>145</v>
      </c>
      <c r="S17" s="125">
        <v>2.19</v>
      </c>
      <c r="T17" s="125">
        <f>S17*2</f>
        <v>4.38</v>
      </c>
      <c r="U17" s="125" t="s">
        <v>190</v>
      </c>
      <c r="V17" s="125">
        <v>2.29</v>
      </c>
      <c r="W17" s="125">
        <f>V17*2</f>
        <v>4.58</v>
      </c>
      <c r="X17" s="147"/>
      <c r="Y17" s="147"/>
      <c r="Z17" s="147"/>
    </row>
    <row r="18" spans="1:29" x14ac:dyDescent="0.2">
      <c r="A18" s="266">
        <v>8</v>
      </c>
      <c r="B18" s="129" t="s">
        <v>325</v>
      </c>
      <c r="C18" s="125" t="s">
        <v>385</v>
      </c>
      <c r="D18" s="125">
        <v>6.49</v>
      </c>
      <c r="E18" s="125">
        <f>D18</f>
        <v>6.49</v>
      </c>
      <c r="F18" s="125" t="s">
        <v>396</v>
      </c>
      <c r="G18" s="125">
        <v>6.69</v>
      </c>
      <c r="H18" s="125">
        <f>G18</f>
        <v>6.69</v>
      </c>
      <c r="I18" s="125" t="s">
        <v>385</v>
      </c>
      <c r="J18" s="125">
        <v>6.79</v>
      </c>
      <c r="K18" s="125">
        <f>J18</f>
        <v>6.79</v>
      </c>
      <c r="L18" s="125" t="s">
        <v>385</v>
      </c>
      <c r="M18" s="125">
        <v>9.99</v>
      </c>
      <c r="N18" s="125">
        <f>M18</f>
        <v>9.99</v>
      </c>
      <c r="O18" s="125" t="s">
        <v>385</v>
      </c>
      <c r="P18" s="125">
        <v>6.79</v>
      </c>
      <c r="Q18" s="125">
        <f>P18</f>
        <v>6.79</v>
      </c>
      <c r="R18" s="125" t="s">
        <v>149</v>
      </c>
      <c r="S18" s="125">
        <v>7.49</v>
      </c>
      <c r="T18" s="125">
        <f>S18</f>
        <v>7.49</v>
      </c>
      <c r="U18" s="125" t="s">
        <v>152</v>
      </c>
      <c r="V18" s="125">
        <v>6.99</v>
      </c>
      <c r="W18" s="125">
        <f>V18</f>
        <v>6.99</v>
      </c>
      <c r="X18" s="147"/>
      <c r="Y18" s="147"/>
      <c r="Z18" s="147"/>
    </row>
    <row r="19" spans="1:29" x14ac:dyDescent="0.2">
      <c r="A19" s="266">
        <v>9</v>
      </c>
      <c r="B19" s="129" t="s">
        <v>112</v>
      </c>
      <c r="C19" s="125" t="s">
        <v>386</v>
      </c>
      <c r="D19" s="125">
        <v>12.49</v>
      </c>
      <c r="E19" s="125">
        <f>D19*2</f>
        <v>24.98</v>
      </c>
      <c r="F19" s="125" t="s">
        <v>428</v>
      </c>
      <c r="G19" s="125">
        <v>13.69</v>
      </c>
      <c r="H19" s="125">
        <f>G19*2</f>
        <v>27.38</v>
      </c>
      <c r="I19" s="125" t="s">
        <v>386</v>
      </c>
      <c r="J19" s="125">
        <v>16.989999999999998</v>
      </c>
      <c r="K19" s="125">
        <f>J19*2</f>
        <v>33.979999999999997</v>
      </c>
      <c r="L19" s="125" t="s">
        <v>406</v>
      </c>
      <c r="M19" s="125">
        <v>13.75</v>
      </c>
      <c r="N19" s="125">
        <f>M19*2</f>
        <v>27.5</v>
      </c>
      <c r="O19" s="125" t="s">
        <v>270</v>
      </c>
      <c r="P19" s="125">
        <v>12.99</v>
      </c>
      <c r="Q19" s="125">
        <f>P19*2</f>
        <v>25.98</v>
      </c>
      <c r="R19" s="125" t="s">
        <v>159</v>
      </c>
      <c r="S19" s="125">
        <v>13.09</v>
      </c>
      <c r="T19" s="125">
        <f>S19*2</f>
        <v>26.18</v>
      </c>
      <c r="U19" s="125" t="s">
        <v>154</v>
      </c>
      <c r="V19" s="125">
        <v>17.89</v>
      </c>
      <c r="W19" s="125">
        <f>V19*2</f>
        <v>35.78</v>
      </c>
      <c r="X19" s="147"/>
      <c r="Y19" s="147"/>
      <c r="Z19" s="147"/>
    </row>
    <row r="20" spans="1:29" ht="25.5" x14ac:dyDescent="0.2">
      <c r="A20" s="266">
        <v>10</v>
      </c>
      <c r="B20" s="129" t="s">
        <v>113</v>
      </c>
      <c r="C20" s="125" t="s">
        <v>467</v>
      </c>
      <c r="D20" s="125">
        <v>8.2899999999999991</v>
      </c>
      <c r="E20" s="125">
        <f>D20*2</f>
        <v>16.579999999999998</v>
      </c>
      <c r="F20" s="128" t="s">
        <v>471</v>
      </c>
      <c r="G20" s="125">
        <v>12.99</v>
      </c>
      <c r="H20" s="125">
        <f>G20*2</f>
        <v>25.98</v>
      </c>
      <c r="I20" s="125" t="s">
        <v>464</v>
      </c>
      <c r="J20" s="125">
        <v>12.99</v>
      </c>
      <c r="K20" s="125">
        <f>J20*2</f>
        <v>25.98</v>
      </c>
      <c r="L20" s="125" t="s">
        <v>406</v>
      </c>
      <c r="M20" s="125">
        <v>13.99</v>
      </c>
      <c r="N20" s="125">
        <f>M20*2</f>
        <v>27.98</v>
      </c>
      <c r="O20" s="125" t="s">
        <v>157</v>
      </c>
      <c r="P20" s="125">
        <v>8.99</v>
      </c>
      <c r="Q20" s="125">
        <f>P20*2</f>
        <v>17.98</v>
      </c>
      <c r="R20" s="125" t="s">
        <v>433</v>
      </c>
      <c r="S20" s="125">
        <v>8.9</v>
      </c>
      <c r="T20" s="125">
        <f>S20*2</f>
        <v>17.8</v>
      </c>
      <c r="U20" s="125" t="s">
        <v>467</v>
      </c>
      <c r="V20" s="125">
        <v>8.99</v>
      </c>
      <c r="W20" s="125">
        <f>V20*2</f>
        <v>17.98</v>
      </c>
      <c r="X20" s="147"/>
      <c r="Y20" s="147"/>
      <c r="Z20" s="147"/>
    </row>
    <row r="21" spans="1:29" x14ac:dyDescent="0.2">
      <c r="A21" s="266">
        <v>11</v>
      </c>
      <c r="B21" s="194" t="s">
        <v>114</v>
      </c>
      <c r="C21" s="125" t="s">
        <v>163</v>
      </c>
      <c r="D21" s="125">
        <v>2.79</v>
      </c>
      <c r="E21" s="125">
        <f>D21*3</f>
        <v>8.370000000000001</v>
      </c>
      <c r="F21" s="125" t="s">
        <v>164</v>
      </c>
      <c r="G21" s="125">
        <v>3.19</v>
      </c>
      <c r="H21" s="125">
        <f>G21*3</f>
        <v>9.57</v>
      </c>
      <c r="I21" s="125" t="s">
        <v>388</v>
      </c>
      <c r="J21" s="125">
        <v>3.29</v>
      </c>
      <c r="K21" s="125">
        <f>J21*3</f>
        <v>9.870000000000001</v>
      </c>
      <c r="L21" s="125" t="s">
        <v>407</v>
      </c>
      <c r="M21" s="125">
        <v>4.55</v>
      </c>
      <c r="N21" s="125">
        <f>M21*3</f>
        <v>13.649999999999999</v>
      </c>
      <c r="O21" s="125" t="s">
        <v>164</v>
      </c>
      <c r="P21" s="125">
        <v>2.59</v>
      </c>
      <c r="Q21" s="125">
        <f>P21*3</f>
        <v>7.77</v>
      </c>
      <c r="R21" s="125" t="s">
        <v>164</v>
      </c>
      <c r="S21" s="125">
        <v>2.89</v>
      </c>
      <c r="T21" s="125">
        <f>S21*3</f>
        <v>8.67</v>
      </c>
      <c r="U21" s="125" t="s">
        <v>164</v>
      </c>
      <c r="V21" s="125">
        <v>3.18</v>
      </c>
      <c r="W21" s="125">
        <f>V21*3</f>
        <v>9.5400000000000009</v>
      </c>
      <c r="X21" s="147"/>
      <c r="Y21" s="147"/>
      <c r="Z21" s="147"/>
    </row>
    <row r="22" spans="1:29" x14ac:dyDescent="0.2">
      <c r="A22" s="266">
        <v>12</v>
      </c>
      <c r="B22" s="129" t="s">
        <v>461</v>
      </c>
      <c r="C22" s="125" t="s">
        <v>360</v>
      </c>
      <c r="D22" s="125">
        <v>6.49</v>
      </c>
      <c r="E22" s="125">
        <f>D22*2</f>
        <v>12.98</v>
      </c>
      <c r="F22" s="125" t="s">
        <v>360</v>
      </c>
      <c r="G22" s="125">
        <v>7.99</v>
      </c>
      <c r="H22" s="125">
        <f>G22*2</f>
        <v>15.98</v>
      </c>
      <c r="I22" s="125" t="s">
        <v>360</v>
      </c>
      <c r="J22" s="125">
        <v>6.99</v>
      </c>
      <c r="K22" s="125">
        <f>J22*2</f>
        <v>13.98</v>
      </c>
      <c r="L22" s="125" t="s">
        <v>360</v>
      </c>
      <c r="M22" s="125">
        <v>6.89</v>
      </c>
      <c r="N22" s="125">
        <f>M22*2</f>
        <v>13.78</v>
      </c>
      <c r="O22" s="125" t="s">
        <v>360</v>
      </c>
      <c r="P22" s="125">
        <v>5.99</v>
      </c>
      <c r="Q22" s="125">
        <f>P22*2</f>
        <v>11.98</v>
      </c>
      <c r="R22" s="125" t="s">
        <v>360</v>
      </c>
      <c r="S22" s="125">
        <v>5.49</v>
      </c>
      <c r="T22" s="125">
        <f>S22*2</f>
        <v>10.98</v>
      </c>
      <c r="U22" s="125" t="s">
        <v>360</v>
      </c>
      <c r="V22" s="125">
        <v>9.89</v>
      </c>
      <c r="W22" s="125">
        <f t="shared" ref="W22:W25" si="0">V22*2</f>
        <v>19.78</v>
      </c>
      <c r="X22" s="147"/>
      <c r="Y22" s="147"/>
      <c r="Z22" s="147"/>
    </row>
    <row r="23" spans="1:29" x14ac:dyDescent="0.2">
      <c r="A23" s="266">
        <v>13</v>
      </c>
      <c r="B23" s="194" t="s">
        <v>77</v>
      </c>
      <c r="C23" s="125" t="s">
        <v>338</v>
      </c>
      <c r="D23" s="125">
        <v>3.99</v>
      </c>
      <c r="E23" s="125">
        <f>D23*2</f>
        <v>7.98</v>
      </c>
      <c r="F23" s="125" t="s">
        <v>338</v>
      </c>
      <c r="G23" s="125">
        <v>5.99</v>
      </c>
      <c r="H23" s="125">
        <f>G23*2</f>
        <v>11.98</v>
      </c>
      <c r="I23" s="125" t="s">
        <v>338</v>
      </c>
      <c r="J23" s="125">
        <v>7.49</v>
      </c>
      <c r="K23" s="125">
        <f>J23*2</f>
        <v>14.98</v>
      </c>
      <c r="L23" s="125" t="s">
        <v>338</v>
      </c>
      <c r="M23" s="125">
        <v>3.99</v>
      </c>
      <c r="N23" s="125">
        <f>M23*2</f>
        <v>7.98</v>
      </c>
      <c r="O23" s="125" t="s">
        <v>338</v>
      </c>
      <c r="P23" s="125">
        <v>3.99</v>
      </c>
      <c r="Q23" s="125">
        <f>P23*2</f>
        <v>7.98</v>
      </c>
      <c r="R23" s="125" t="s">
        <v>338</v>
      </c>
      <c r="S23" s="125">
        <v>4.99</v>
      </c>
      <c r="T23" s="125">
        <f>S23*2</f>
        <v>9.98</v>
      </c>
      <c r="U23" s="125" t="s">
        <v>338</v>
      </c>
      <c r="V23" s="125">
        <v>6.99</v>
      </c>
      <c r="W23" s="125">
        <f t="shared" si="0"/>
        <v>13.98</v>
      </c>
      <c r="X23" s="147"/>
      <c r="Y23" s="147"/>
      <c r="Z23" s="147"/>
    </row>
    <row r="24" spans="1:29" x14ac:dyDescent="0.2">
      <c r="A24" s="266">
        <v>14</v>
      </c>
      <c r="B24" s="194" t="s">
        <v>78</v>
      </c>
      <c r="C24" s="125" t="s">
        <v>447</v>
      </c>
      <c r="D24" s="125">
        <v>6.99</v>
      </c>
      <c r="E24" s="125">
        <f>D24*2</f>
        <v>13.98</v>
      </c>
      <c r="F24" s="125" t="s">
        <v>447</v>
      </c>
      <c r="G24" s="125">
        <v>8.99</v>
      </c>
      <c r="H24" s="125">
        <f>G24*2</f>
        <v>17.98</v>
      </c>
      <c r="I24" s="125" t="s">
        <v>447</v>
      </c>
      <c r="J24" s="125">
        <v>10.99</v>
      </c>
      <c r="K24" s="125">
        <f>J24*2</f>
        <v>21.98</v>
      </c>
      <c r="L24" s="125" t="s">
        <v>447</v>
      </c>
      <c r="M24" s="125">
        <v>12.49</v>
      </c>
      <c r="N24" s="125">
        <f>M24*2</f>
        <v>24.98</v>
      </c>
      <c r="O24" s="125" t="s">
        <v>447</v>
      </c>
      <c r="P24" s="125">
        <v>6.99</v>
      </c>
      <c r="Q24" s="125">
        <f>P24*2</f>
        <v>13.98</v>
      </c>
      <c r="R24" s="125" t="s">
        <v>447</v>
      </c>
      <c r="S24" s="125">
        <v>9.39</v>
      </c>
      <c r="T24" s="125">
        <f>S24*2</f>
        <v>18.78</v>
      </c>
      <c r="U24" s="125" t="s">
        <v>447</v>
      </c>
      <c r="V24" s="125">
        <v>9.99</v>
      </c>
      <c r="W24" s="125">
        <f t="shared" si="0"/>
        <v>19.98</v>
      </c>
      <c r="X24" s="147"/>
      <c r="Y24" s="147"/>
      <c r="Z24" s="147"/>
    </row>
    <row r="25" spans="1:29" x14ac:dyDescent="0.2">
      <c r="A25" s="266">
        <v>15</v>
      </c>
      <c r="B25" s="194" t="s">
        <v>79</v>
      </c>
      <c r="C25" s="125" t="s">
        <v>448</v>
      </c>
      <c r="D25" s="125">
        <v>3.99</v>
      </c>
      <c r="E25" s="125">
        <f>D25*2</f>
        <v>7.98</v>
      </c>
      <c r="F25" s="125" t="s">
        <v>448</v>
      </c>
      <c r="G25" s="125">
        <v>6.99</v>
      </c>
      <c r="H25" s="125">
        <f>G25*2</f>
        <v>13.98</v>
      </c>
      <c r="I25" s="125" t="s">
        <v>448</v>
      </c>
      <c r="J25" s="125">
        <v>7.99</v>
      </c>
      <c r="K25" s="125">
        <f>J25*2</f>
        <v>15.98</v>
      </c>
      <c r="L25" s="125" t="s">
        <v>448</v>
      </c>
      <c r="M25" s="125">
        <v>5.85</v>
      </c>
      <c r="N25" s="125">
        <f>M25*2</f>
        <v>11.7</v>
      </c>
      <c r="O25" s="125" t="s">
        <v>448</v>
      </c>
      <c r="P25" s="125">
        <v>3.99</v>
      </c>
      <c r="Q25" s="125">
        <f>P25*2</f>
        <v>7.98</v>
      </c>
      <c r="R25" s="125" t="s">
        <v>448</v>
      </c>
      <c r="S25" s="125">
        <v>6.49</v>
      </c>
      <c r="T25" s="125">
        <f>S25*2</f>
        <v>12.98</v>
      </c>
      <c r="U25" s="125" t="s">
        <v>448</v>
      </c>
      <c r="V25" s="125">
        <v>7.99</v>
      </c>
      <c r="W25" s="125">
        <f t="shared" si="0"/>
        <v>15.98</v>
      </c>
      <c r="X25" s="147"/>
      <c r="Y25" s="147"/>
      <c r="Z25" s="147"/>
    </row>
    <row r="26" spans="1:29" x14ac:dyDescent="0.2">
      <c r="A26" s="266">
        <v>16</v>
      </c>
      <c r="B26" s="129" t="s">
        <v>230</v>
      </c>
      <c r="C26" s="125" t="s">
        <v>359</v>
      </c>
      <c r="D26" s="125">
        <v>8.99</v>
      </c>
      <c r="E26" s="125">
        <f>D26</f>
        <v>8.99</v>
      </c>
      <c r="F26" s="125" t="s">
        <v>359</v>
      </c>
      <c r="G26" s="125">
        <v>6.99</v>
      </c>
      <c r="H26" s="125">
        <f>G26</f>
        <v>6.99</v>
      </c>
      <c r="I26" s="125" t="s">
        <v>359</v>
      </c>
      <c r="J26" s="125">
        <v>7.99</v>
      </c>
      <c r="K26" s="125">
        <f>J26</f>
        <v>7.99</v>
      </c>
      <c r="L26" s="125" t="s">
        <v>359</v>
      </c>
      <c r="M26" s="125">
        <v>6.89</v>
      </c>
      <c r="N26" s="125">
        <f>M26</f>
        <v>6.89</v>
      </c>
      <c r="O26" s="125" t="s">
        <v>359</v>
      </c>
      <c r="P26" s="125">
        <v>6.99</v>
      </c>
      <c r="Q26" s="125">
        <f>P26</f>
        <v>6.99</v>
      </c>
      <c r="R26" s="125" t="s">
        <v>359</v>
      </c>
      <c r="S26" s="125">
        <v>5.39</v>
      </c>
      <c r="T26" s="125">
        <f>S26</f>
        <v>5.39</v>
      </c>
      <c r="U26" s="125" t="s">
        <v>359</v>
      </c>
      <c r="V26" s="125">
        <v>7.99</v>
      </c>
      <c r="W26" s="125">
        <f>V26</f>
        <v>7.99</v>
      </c>
      <c r="X26" s="147"/>
      <c r="Y26" s="147"/>
      <c r="Z26" s="147"/>
    </row>
    <row r="27" spans="1:29" s="197" customFormat="1" x14ac:dyDescent="0.2">
      <c r="A27" s="193">
        <v>17</v>
      </c>
      <c r="B27" s="194" t="s">
        <v>229</v>
      </c>
      <c r="C27" s="195" t="s">
        <v>449</v>
      </c>
      <c r="D27" s="195">
        <v>29.99</v>
      </c>
      <c r="E27" s="195">
        <f>(D27/10)*2</f>
        <v>5.9979999999999993</v>
      </c>
      <c r="F27" s="195" t="s">
        <v>449</v>
      </c>
      <c r="G27" s="195">
        <v>33.9</v>
      </c>
      <c r="H27" s="195">
        <f>(G27/10)*2</f>
        <v>6.7799999999999994</v>
      </c>
      <c r="I27" s="195" t="s">
        <v>449</v>
      </c>
      <c r="J27" s="195">
        <v>29.99</v>
      </c>
      <c r="K27" s="195">
        <f>(J27/10)*2</f>
        <v>5.9979999999999993</v>
      </c>
      <c r="L27" s="195" t="s">
        <v>449</v>
      </c>
      <c r="M27" s="195">
        <v>32.450000000000003</v>
      </c>
      <c r="N27" s="195">
        <f>(M27/10)*2</f>
        <v>6.49</v>
      </c>
      <c r="O27" s="195" t="s">
        <v>449</v>
      </c>
      <c r="P27" s="195">
        <v>25.9</v>
      </c>
      <c r="Q27" s="195">
        <f>(P27/10)*2</f>
        <v>5.18</v>
      </c>
      <c r="R27" s="195" t="s">
        <v>449</v>
      </c>
      <c r="S27" s="195">
        <v>22.9</v>
      </c>
      <c r="T27" s="195">
        <f>(S27/10)*2</f>
        <v>4.58</v>
      </c>
      <c r="U27" s="195" t="s">
        <v>449</v>
      </c>
      <c r="V27" s="195">
        <v>39.99</v>
      </c>
      <c r="W27" s="195">
        <f>(V27/10)*2</f>
        <v>7.9980000000000002</v>
      </c>
      <c r="X27" s="196"/>
      <c r="Y27" s="196"/>
      <c r="Z27" s="196"/>
    </row>
    <row r="28" spans="1:29" x14ac:dyDescent="0.2">
      <c r="A28" s="266">
        <v>18</v>
      </c>
      <c r="B28" s="194" t="s">
        <v>231</v>
      </c>
      <c r="C28" s="125" t="s">
        <v>450</v>
      </c>
      <c r="D28" s="125">
        <v>5.99</v>
      </c>
      <c r="E28" s="125">
        <f>D28</f>
        <v>5.99</v>
      </c>
      <c r="F28" s="125" t="s">
        <v>450</v>
      </c>
      <c r="G28" s="125">
        <v>7.99</v>
      </c>
      <c r="H28" s="125">
        <f>G28</f>
        <v>7.99</v>
      </c>
      <c r="I28" s="125" t="s">
        <v>450</v>
      </c>
      <c r="J28" s="125">
        <v>6.99</v>
      </c>
      <c r="K28" s="125">
        <f>J28</f>
        <v>6.99</v>
      </c>
      <c r="L28" s="125" t="s">
        <v>450</v>
      </c>
      <c r="M28" s="125">
        <v>6.75</v>
      </c>
      <c r="N28" s="125">
        <f>M28</f>
        <v>6.75</v>
      </c>
      <c r="O28" s="125" t="s">
        <v>450</v>
      </c>
      <c r="P28" s="125">
        <v>5.99</v>
      </c>
      <c r="Q28" s="125">
        <f>P28</f>
        <v>5.99</v>
      </c>
      <c r="R28" s="125" t="s">
        <v>450</v>
      </c>
      <c r="S28" s="125">
        <v>7.29</v>
      </c>
      <c r="T28" s="125">
        <f>S28</f>
        <v>7.29</v>
      </c>
      <c r="U28" s="125" t="s">
        <v>450</v>
      </c>
      <c r="V28" s="125">
        <v>8.99</v>
      </c>
      <c r="W28" s="125">
        <f>V28</f>
        <v>8.99</v>
      </c>
      <c r="X28" s="147"/>
      <c r="Y28" s="147"/>
      <c r="Z28" s="147"/>
    </row>
    <row r="29" spans="1:29" x14ac:dyDescent="0.2">
      <c r="A29" s="266">
        <v>19</v>
      </c>
      <c r="B29" s="129" t="s">
        <v>328</v>
      </c>
      <c r="C29" s="125" t="s">
        <v>446</v>
      </c>
      <c r="D29" s="125">
        <v>18.989999999999998</v>
      </c>
      <c r="E29" s="125">
        <f>D29</f>
        <v>18.989999999999998</v>
      </c>
      <c r="F29" s="125" t="s">
        <v>429</v>
      </c>
      <c r="G29" s="125">
        <v>21.99</v>
      </c>
      <c r="H29" s="125">
        <f>G29</f>
        <v>21.99</v>
      </c>
      <c r="I29" s="125" t="s">
        <v>389</v>
      </c>
      <c r="J29" s="125">
        <v>20.99</v>
      </c>
      <c r="K29" s="125">
        <f>J29</f>
        <v>20.99</v>
      </c>
      <c r="L29" s="125" t="s">
        <v>472</v>
      </c>
      <c r="M29" s="125">
        <v>18.989999999999998</v>
      </c>
      <c r="N29" s="125">
        <f>M29</f>
        <v>18.989999999999998</v>
      </c>
      <c r="O29" s="125" t="s">
        <v>170</v>
      </c>
      <c r="P29" s="125">
        <v>18.989999999999998</v>
      </c>
      <c r="Q29" s="125">
        <f>P29</f>
        <v>18.989999999999998</v>
      </c>
      <c r="R29" s="125" t="s">
        <v>470</v>
      </c>
      <c r="S29" s="125">
        <v>15.9</v>
      </c>
      <c r="T29" s="125">
        <f>S29</f>
        <v>15.9</v>
      </c>
      <c r="U29" s="127" t="s">
        <v>169</v>
      </c>
      <c r="V29" s="125">
        <v>24.89</v>
      </c>
      <c r="W29" s="125">
        <f>V29</f>
        <v>24.89</v>
      </c>
      <c r="X29" s="147"/>
      <c r="Y29" s="147"/>
      <c r="Z29" s="147"/>
    </row>
    <row r="30" spans="1:29" x14ac:dyDescent="0.2">
      <c r="A30" s="266">
        <v>20</v>
      </c>
      <c r="B30" s="129" t="s">
        <v>81</v>
      </c>
      <c r="C30" s="125" t="s">
        <v>174</v>
      </c>
      <c r="D30" s="125">
        <v>8.2899999999999991</v>
      </c>
      <c r="E30" s="125">
        <f>D30*4</f>
        <v>33.159999999999997</v>
      </c>
      <c r="F30" s="125" t="s">
        <v>390</v>
      </c>
      <c r="G30" s="277">
        <v>7.99</v>
      </c>
      <c r="H30" s="277">
        <f>G30*4</f>
        <v>31.96</v>
      </c>
      <c r="I30" s="125" t="s">
        <v>390</v>
      </c>
      <c r="J30" s="125">
        <v>8.69</v>
      </c>
      <c r="K30" s="125">
        <f>J30*4</f>
        <v>34.76</v>
      </c>
      <c r="L30" s="125" t="s">
        <v>174</v>
      </c>
      <c r="M30" s="125">
        <v>8.9</v>
      </c>
      <c r="N30" s="125">
        <f>M30*4</f>
        <v>35.6</v>
      </c>
      <c r="O30" s="125" t="s">
        <v>390</v>
      </c>
      <c r="P30" s="125">
        <v>8.49</v>
      </c>
      <c r="Q30" s="125">
        <f>P30*4</f>
        <v>33.96</v>
      </c>
      <c r="R30" s="125" t="s">
        <v>390</v>
      </c>
      <c r="S30" s="125">
        <v>9.69</v>
      </c>
      <c r="T30" s="125">
        <f>S30*4</f>
        <v>38.76</v>
      </c>
      <c r="U30" s="125" t="s">
        <v>192</v>
      </c>
      <c r="V30" s="125">
        <v>9.99</v>
      </c>
      <c r="W30" s="125">
        <f>V30*4</f>
        <v>39.96</v>
      </c>
      <c r="X30" s="147"/>
      <c r="Y30" s="147"/>
      <c r="Z30" s="147"/>
    </row>
    <row r="31" spans="1:29" x14ac:dyDescent="0.2">
      <c r="A31" s="266"/>
      <c r="B31" s="114" t="s">
        <v>82</v>
      </c>
      <c r="C31" s="357">
        <f>SUM(E11:E30)</f>
        <v>244.58799999999997</v>
      </c>
      <c r="D31" s="358"/>
      <c r="E31" s="359"/>
      <c r="F31" s="357">
        <f>SUM(H11:H30)</f>
        <v>283.16999999999996</v>
      </c>
      <c r="G31" s="358"/>
      <c r="H31" s="359"/>
      <c r="I31" s="357">
        <f>SUM(K11:K30)</f>
        <v>298.38799999999998</v>
      </c>
      <c r="J31" s="358"/>
      <c r="K31" s="359"/>
      <c r="L31" s="357">
        <f>SUM(N11:N30)</f>
        <v>307.65999999999997</v>
      </c>
      <c r="M31" s="358"/>
      <c r="N31" s="359"/>
      <c r="O31" s="378">
        <f>SUM(Q11:Q30)</f>
        <v>255.57000000000002</v>
      </c>
      <c r="P31" s="379"/>
      <c r="Q31" s="380"/>
      <c r="R31" s="357">
        <f>SUM(T11:T30)</f>
        <v>260.95999999999998</v>
      </c>
      <c r="S31" s="358"/>
      <c r="T31" s="359"/>
      <c r="U31" s="374">
        <f>SUM(W11:W30)</f>
        <v>315.85799999999995</v>
      </c>
      <c r="V31" s="374"/>
      <c r="W31" s="374"/>
      <c r="X31" s="372"/>
      <c r="Y31" s="372"/>
      <c r="Z31" s="372"/>
    </row>
    <row r="32" spans="1:29" ht="12.75" customHeight="1" x14ac:dyDescent="0.2">
      <c r="A32" s="317" t="s">
        <v>97</v>
      </c>
      <c r="B32" s="311" t="s">
        <v>74</v>
      </c>
      <c r="C32" s="366" t="s">
        <v>456</v>
      </c>
      <c r="D32" s="366"/>
      <c r="E32" s="366"/>
      <c r="F32" s="366" t="s">
        <v>92</v>
      </c>
      <c r="G32" s="366"/>
      <c r="H32" s="366"/>
      <c r="I32" s="270"/>
      <c r="J32" s="270"/>
      <c r="K32" s="270"/>
      <c r="L32" s="381" t="s">
        <v>334</v>
      </c>
      <c r="M32" s="382"/>
      <c r="N32" s="382"/>
      <c r="O32" s="383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</row>
    <row r="33" spans="1:29" x14ac:dyDescent="0.2">
      <c r="A33" s="317"/>
      <c r="B33" s="311"/>
      <c r="C33" s="192" t="s">
        <v>84</v>
      </c>
      <c r="D33" s="211" t="s">
        <v>324</v>
      </c>
      <c r="E33" s="192" t="s">
        <v>85</v>
      </c>
      <c r="F33" s="192" t="s">
        <v>84</v>
      </c>
      <c r="G33" s="211" t="s">
        <v>324</v>
      </c>
      <c r="H33" s="192" t="s">
        <v>85</v>
      </c>
      <c r="I33" s="270"/>
      <c r="J33" s="270"/>
      <c r="K33" s="270"/>
      <c r="L33" s="199" t="s">
        <v>474</v>
      </c>
      <c r="M33" s="199" t="s">
        <v>451</v>
      </c>
      <c r="N33" s="199" t="s">
        <v>336</v>
      </c>
      <c r="O33" s="200" t="s">
        <v>335</v>
      </c>
      <c r="P33" s="234"/>
      <c r="Q33" s="233"/>
      <c r="R33" s="270"/>
      <c r="S33" s="270"/>
      <c r="T33" s="270"/>
      <c r="U33" s="270"/>
      <c r="V33" s="270"/>
      <c r="W33" s="270"/>
      <c r="X33" s="270"/>
      <c r="Y33" s="270"/>
      <c r="Z33" s="270"/>
      <c r="AA33" s="270"/>
      <c r="AB33" s="270"/>
      <c r="AC33" s="270"/>
    </row>
    <row r="34" spans="1:29" x14ac:dyDescent="0.2">
      <c r="A34" s="266">
        <v>1</v>
      </c>
      <c r="B34" s="129" t="s">
        <v>75</v>
      </c>
      <c r="C34" s="125" t="s">
        <v>118</v>
      </c>
      <c r="D34" s="125">
        <v>3.99</v>
      </c>
      <c r="E34" s="125">
        <f>D34*3</f>
        <v>11.97</v>
      </c>
      <c r="F34" s="125" t="s">
        <v>391</v>
      </c>
      <c r="G34" s="125">
        <v>2.75</v>
      </c>
      <c r="H34" s="125">
        <f>G34*3</f>
        <v>8.25</v>
      </c>
      <c r="I34" s="270"/>
      <c r="J34" s="270"/>
      <c r="K34" s="129" t="s">
        <v>478</v>
      </c>
      <c r="L34" s="271">
        <f t="shared" ref="L34:L53" si="1">(D11+G11+J11+M11+P11+S11+V11+D34+G34)/9</f>
        <v>2.9588888888888891</v>
      </c>
      <c r="M34" s="271">
        <f>'julho 2026'!L34</f>
        <v>2.8400000000000003</v>
      </c>
      <c r="N34" s="271">
        <f>L34-M34</f>
        <v>0.11888888888888882</v>
      </c>
      <c r="O34" s="201">
        <f>(L34-M34)/M34</f>
        <v>4.1862284820031272E-2</v>
      </c>
      <c r="P34" s="226">
        <f>(M34-L34)/-L34</f>
        <v>4.0180247840781051E-2</v>
      </c>
      <c r="Q34" s="224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</row>
    <row r="35" spans="1:29" x14ac:dyDescent="0.2">
      <c r="A35" s="266">
        <v>2</v>
      </c>
      <c r="B35" s="129" t="s">
        <v>105</v>
      </c>
      <c r="C35" s="125" t="s">
        <v>400</v>
      </c>
      <c r="D35" s="125">
        <v>3.19</v>
      </c>
      <c r="E35" s="125">
        <f>D35*4</f>
        <v>12.76</v>
      </c>
      <c r="F35" s="125" t="s">
        <v>121</v>
      </c>
      <c r="G35" s="125">
        <v>3.75</v>
      </c>
      <c r="H35" s="125">
        <f>G35*4</f>
        <v>15</v>
      </c>
      <c r="I35" s="270"/>
      <c r="J35" s="270"/>
      <c r="K35" s="129" t="s">
        <v>479</v>
      </c>
      <c r="L35" s="271">
        <f t="shared" si="1"/>
        <v>3.7811111111111111</v>
      </c>
      <c r="M35" s="274">
        <f>'julho 2026'!L35</f>
        <v>3.8459999999999992</v>
      </c>
      <c r="N35" s="271">
        <f t="shared" ref="N35:N53" si="2">L35-M35</f>
        <v>-6.4888888888888108E-2</v>
      </c>
      <c r="O35" s="201">
        <f t="shared" ref="O35:O53" si="3">(L35-M35)/M35</f>
        <v>-1.6871785982550215E-2</v>
      </c>
      <c r="P35" s="226">
        <f t="shared" ref="P35:P53" si="4">(M35-L35)/-L35</f>
        <v>-1.7161328239788217E-2</v>
      </c>
      <c r="Q35" s="224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</row>
    <row r="36" spans="1:29" x14ac:dyDescent="0.2">
      <c r="A36" s="266">
        <v>3</v>
      </c>
      <c r="B36" s="129" t="s">
        <v>109</v>
      </c>
      <c r="C36" s="125" t="s">
        <v>194</v>
      </c>
      <c r="D36" s="125">
        <v>6.59</v>
      </c>
      <c r="E36" s="125">
        <f>D36*4</f>
        <v>26.36</v>
      </c>
      <c r="F36" s="125" t="s">
        <v>129</v>
      </c>
      <c r="G36" s="125">
        <v>7.39</v>
      </c>
      <c r="H36" s="125">
        <f>G36*4</f>
        <v>29.56</v>
      </c>
      <c r="I36" s="270"/>
      <c r="J36" s="270"/>
      <c r="K36" s="278" t="s">
        <v>480</v>
      </c>
      <c r="L36" s="260">
        <f t="shared" si="1"/>
        <v>8.0788888888888888</v>
      </c>
      <c r="M36" s="260">
        <f>'julho 2026'!L36</f>
        <v>9.0400000000000009</v>
      </c>
      <c r="N36" s="260">
        <f t="shared" si="2"/>
        <v>-0.96111111111111214</v>
      </c>
      <c r="O36" s="201">
        <f t="shared" si="3"/>
        <v>-0.10631760078662744</v>
      </c>
      <c r="P36" s="226">
        <f t="shared" si="4"/>
        <v>-0.11896575436666221</v>
      </c>
      <c r="Q36" s="224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</row>
    <row r="37" spans="1:29" x14ac:dyDescent="0.2">
      <c r="A37" s="266">
        <v>4</v>
      </c>
      <c r="B37" s="129" t="s">
        <v>110</v>
      </c>
      <c r="C37" s="125" t="s">
        <v>473</v>
      </c>
      <c r="D37" s="125">
        <v>4.99</v>
      </c>
      <c r="E37" s="125">
        <f>D37*3</f>
        <v>14.97</v>
      </c>
      <c r="F37" s="125" t="s">
        <v>189</v>
      </c>
      <c r="G37" s="125">
        <v>5.59</v>
      </c>
      <c r="H37" s="125">
        <f>G37*3</f>
        <v>16.77</v>
      </c>
      <c r="K37" s="278" t="s">
        <v>481</v>
      </c>
      <c r="L37" s="260">
        <f t="shared" si="1"/>
        <v>5.2855555555555567</v>
      </c>
      <c r="M37" s="260">
        <f>'julho 2026'!L37</f>
        <v>5.3380000000000001</v>
      </c>
      <c r="N37" s="260">
        <f t="shared" si="2"/>
        <v>-5.2444444444443405E-2</v>
      </c>
      <c r="O37" s="201">
        <f t="shared" si="3"/>
        <v>-9.8247366887304986E-3</v>
      </c>
      <c r="P37" s="226">
        <f t="shared" si="4"/>
        <v>-9.9222198864828796E-3</v>
      </c>
      <c r="Q37" s="224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</row>
    <row r="38" spans="1:29" x14ac:dyDescent="0.2">
      <c r="A38" s="266">
        <v>5</v>
      </c>
      <c r="B38" s="129" t="s">
        <v>329</v>
      </c>
      <c r="C38" s="125" t="s">
        <v>395</v>
      </c>
      <c r="D38" s="125">
        <v>2.4900000000000002</v>
      </c>
      <c r="E38" s="125">
        <f>D38</f>
        <v>2.4900000000000002</v>
      </c>
      <c r="F38" s="125" t="s">
        <v>369</v>
      </c>
      <c r="G38" s="125">
        <v>1.79</v>
      </c>
      <c r="H38" s="125">
        <f>G38</f>
        <v>1.79</v>
      </c>
      <c r="K38" s="278" t="s">
        <v>482</v>
      </c>
      <c r="L38" s="260">
        <f t="shared" si="1"/>
        <v>2.1233333333333331</v>
      </c>
      <c r="M38" s="260">
        <f>'julho 2026'!L38</f>
        <v>2.4070000000000009</v>
      </c>
      <c r="N38" s="260">
        <f t="shared" si="2"/>
        <v>-0.28366666666666784</v>
      </c>
      <c r="O38" s="201">
        <f t="shared" si="3"/>
        <v>-0.1178507131976185</v>
      </c>
      <c r="P38" s="227">
        <f t="shared" si="4"/>
        <v>-0.13359497645211987</v>
      </c>
      <c r="Q38" s="224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</row>
    <row r="39" spans="1:29" x14ac:dyDescent="0.2">
      <c r="A39" s="266">
        <v>6</v>
      </c>
      <c r="B39" s="194" t="s">
        <v>16</v>
      </c>
      <c r="C39" s="125" t="s">
        <v>421</v>
      </c>
      <c r="D39" s="125">
        <v>0.99</v>
      </c>
      <c r="E39" s="125">
        <f>D39</f>
        <v>0.99</v>
      </c>
      <c r="F39" s="125" t="s">
        <v>261</v>
      </c>
      <c r="G39" s="125">
        <v>1.1000000000000001</v>
      </c>
      <c r="H39" s="125">
        <f>G39</f>
        <v>1.1000000000000001</v>
      </c>
      <c r="K39" s="278" t="s">
        <v>286</v>
      </c>
      <c r="L39" s="260">
        <f t="shared" si="1"/>
        <v>1.5377777777777777</v>
      </c>
      <c r="M39" s="260">
        <f>'julho 2026'!L39</f>
        <v>1.4629999999999999</v>
      </c>
      <c r="N39" s="260">
        <f t="shared" si="2"/>
        <v>7.4777777777777832E-2</v>
      </c>
      <c r="O39" s="201">
        <f t="shared" si="3"/>
        <v>5.1112630059998526E-2</v>
      </c>
      <c r="P39" s="226">
        <f t="shared" si="4"/>
        <v>4.8627167630057838E-2</v>
      </c>
      <c r="Q39" s="224"/>
      <c r="R39" s="270"/>
      <c r="S39" s="270"/>
      <c r="T39" s="270"/>
      <c r="U39" s="270"/>
      <c r="V39" s="270"/>
      <c r="W39" s="270"/>
      <c r="X39" s="270"/>
      <c r="Y39" s="270"/>
      <c r="Z39" s="270"/>
      <c r="AA39" s="270"/>
      <c r="AB39" s="270"/>
      <c r="AC39" s="270"/>
    </row>
    <row r="40" spans="1:29" x14ac:dyDescent="0.2">
      <c r="A40" s="266">
        <v>7</v>
      </c>
      <c r="B40" s="129" t="s">
        <v>111</v>
      </c>
      <c r="C40" s="125" t="s">
        <v>148</v>
      </c>
      <c r="D40" s="125">
        <v>2.29</v>
      </c>
      <c r="E40" s="125">
        <f>D40*2</f>
        <v>4.58</v>
      </c>
      <c r="F40" s="125" t="s">
        <v>439</v>
      </c>
      <c r="G40" s="125">
        <v>1.99</v>
      </c>
      <c r="H40" s="125">
        <f>G40*2</f>
        <v>3.98</v>
      </c>
      <c r="K40" s="278" t="s">
        <v>483</v>
      </c>
      <c r="L40" s="260">
        <f t="shared" si="1"/>
        <v>2.1011111111111109</v>
      </c>
      <c r="M40" s="260">
        <f>'julho 2026'!L40</f>
        <v>2.0669999999999997</v>
      </c>
      <c r="N40" s="260">
        <f t="shared" si="2"/>
        <v>3.4111111111111203E-2</v>
      </c>
      <c r="O40" s="201">
        <f t="shared" si="3"/>
        <v>1.6502714615922211E-2</v>
      </c>
      <c r="P40" s="227">
        <f t="shared" si="4"/>
        <v>1.6234796404019081E-2</v>
      </c>
      <c r="Q40" s="224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</row>
    <row r="41" spans="1:29" x14ac:dyDescent="0.2">
      <c r="A41" s="266">
        <v>8</v>
      </c>
      <c r="B41" s="129" t="s">
        <v>330</v>
      </c>
      <c r="C41" s="125" t="s">
        <v>315</v>
      </c>
      <c r="D41" s="125">
        <v>7.99</v>
      </c>
      <c r="E41" s="125">
        <f>D41</f>
        <v>7.99</v>
      </c>
      <c r="F41" s="125" t="s">
        <v>315</v>
      </c>
      <c r="G41" s="125">
        <v>6.49</v>
      </c>
      <c r="H41" s="125">
        <f>G41</f>
        <v>6.49</v>
      </c>
      <c r="K41" s="278" t="s">
        <v>484</v>
      </c>
      <c r="L41" s="260">
        <f t="shared" si="1"/>
        <v>7.301111111111112</v>
      </c>
      <c r="M41" s="260">
        <f>'julho 2026'!L41</f>
        <v>7.5069999999999997</v>
      </c>
      <c r="N41" s="260">
        <f t="shared" si="2"/>
        <v>-0.20588888888888768</v>
      </c>
      <c r="O41" s="201">
        <f t="shared" si="3"/>
        <v>-2.7426254014771237E-2</v>
      </c>
      <c r="P41" s="226">
        <f t="shared" si="4"/>
        <v>-2.8199665195556063E-2</v>
      </c>
      <c r="Q41" s="224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</row>
    <row r="42" spans="1:29" x14ac:dyDescent="0.2">
      <c r="A42" s="266">
        <v>9</v>
      </c>
      <c r="B42" s="129" t="s">
        <v>112</v>
      </c>
      <c r="C42" s="125" t="s">
        <v>423</v>
      </c>
      <c r="D42" s="125">
        <v>14.39</v>
      </c>
      <c r="E42" s="125">
        <f>D42*2</f>
        <v>28.78</v>
      </c>
      <c r="F42" s="125" t="s">
        <v>287</v>
      </c>
      <c r="G42" s="125">
        <v>12.99</v>
      </c>
      <c r="H42" s="125">
        <f>G42*2</f>
        <v>25.98</v>
      </c>
      <c r="K42" s="278" t="s">
        <v>485</v>
      </c>
      <c r="L42" s="260">
        <f t="shared" si="1"/>
        <v>14.252222222222223</v>
      </c>
      <c r="M42" s="260">
        <f>'julho 2026'!L42</f>
        <v>14.406000000000001</v>
      </c>
      <c r="N42" s="260">
        <f t="shared" si="2"/>
        <v>-0.15377777777777801</v>
      </c>
      <c r="O42" s="201">
        <f t="shared" si="3"/>
        <v>-1.0674564610424684E-2</v>
      </c>
      <c r="P42" s="228">
        <f t="shared" si="4"/>
        <v>-1.0789740391361987E-2</v>
      </c>
      <c r="Q42" s="224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270"/>
      <c r="AC42" s="270"/>
    </row>
    <row r="43" spans="1:29" x14ac:dyDescent="0.2">
      <c r="A43" s="266">
        <v>10</v>
      </c>
      <c r="B43" s="129" t="s">
        <v>113</v>
      </c>
      <c r="C43" s="125" t="s">
        <v>467</v>
      </c>
      <c r="D43" s="125">
        <v>9.99</v>
      </c>
      <c r="E43" s="125">
        <f>D43*2</f>
        <v>19.98</v>
      </c>
      <c r="F43" s="125" t="s">
        <v>468</v>
      </c>
      <c r="G43" s="125">
        <v>11.99</v>
      </c>
      <c r="H43" s="125">
        <f>G43*2</f>
        <v>23.98</v>
      </c>
      <c r="K43" s="278" t="s">
        <v>356</v>
      </c>
      <c r="L43" s="260">
        <f t="shared" si="1"/>
        <v>10.79111111111111</v>
      </c>
      <c r="M43" s="260">
        <f>'julho 2026'!L43</f>
        <v>12.106999999999999</v>
      </c>
      <c r="N43" s="260">
        <f t="shared" si="2"/>
        <v>-1.3158888888888889</v>
      </c>
      <c r="O43" s="201">
        <f t="shared" si="3"/>
        <v>-0.10868827033029561</v>
      </c>
      <c r="P43" s="227">
        <f t="shared" si="4"/>
        <v>-0.12194192751235586</v>
      </c>
      <c r="Q43" s="224"/>
      <c r="R43" s="270"/>
      <c r="S43" s="270"/>
      <c r="T43" s="270"/>
      <c r="U43" s="270"/>
      <c r="V43" s="270"/>
      <c r="W43" s="270"/>
      <c r="X43" s="270"/>
      <c r="Y43" s="270"/>
      <c r="Z43" s="270"/>
      <c r="AA43" s="270"/>
      <c r="AB43" s="270"/>
      <c r="AC43" s="270"/>
    </row>
    <row r="44" spans="1:29" x14ac:dyDescent="0.2">
      <c r="A44" s="266">
        <v>11</v>
      </c>
      <c r="B44" s="194" t="s">
        <v>114</v>
      </c>
      <c r="C44" s="125" t="s">
        <v>407</v>
      </c>
      <c r="D44" s="125">
        <v>3.19</v>
      </c>
      <c r="E44" s="125">
        <f>D44*3</f>
        <v>9.57</v>
      </c>
      <c r="F44" s="125" t="s">
        <v>197</v>
      </c>
      <c r="G44" s="125">
        <v>2.89</v>
      </c>
      <c r="H44" s="125">
        <f>G44*3</f>
        <v>8.67</v>
      </c>
      <c r="K44" s="278" t="s">
        <v>486</v>
      </c>
      <c r="L44" s="260">
        <f t="shared" si="1"/>
        <v>3.1733333333333338</v>
      </c>
      <c r="M44" s="260">
        <f>'julho 2026'!L44</f>
        <v>3.6760000000000006</v>
      </c>
      <c r="N44" s="260">
        <f t="shared" si="2"/>
        <v>-0.50266666666666682</v>
      </c>
      <c r="O44" s="201">
        <f t="shared" si="3"/>
        <v>-0.13674283641639465</v>
      </c>
      <c r="P44" s="226">
        <f t="shared" si="4"/>
        <v>-0.15840336134453784</v>
      </c>
      <c r="Q44" s="224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</row>
    <row r="45" spans="1:29" x14ac:dyDescent="0.2">
      <c r="A45" s="266">
        <v>12</v>
      </c>
      <c r="B45" s="129" t="s">
        <v>461</v>
      </c>
      <c r="C45" s="125" t="s">
        <v>360</v>
      </c>
      <c r="D45" s="125">
        <v>5.29</v>
      </c>
      <c r="E45" s="125">
        <f>D45*2</f>
        <v>10.58</v>
      </c>
      <c r="F45" s="125" t="s">
        <v>360</v>
      </c>
      <c r="G45" s="125">
        <v>7.69</v>
      </c>
      <c r="H45" s="125">
        <f>G45*2</f>
        <v>15.38</v>
      </c>
      <c r="K45" s="278" t="s">
        <v>487</v>
      </c>
      <c r="L45" s="260">
        <f t="shared" si="1"/>
        <v>6.9677777777777781</v>
      </c>
      <c r="M45" s="260">
        <f>'julho 2026'!L45</f>
        <v>8.1759999999999984</v>
      </c>
      <c r="N45" s="260">
        <f t="shared" si="2"/>
        <v>-1.2082222222222203</v>
      </c>
      <c r="O45" s="201">
        <f t="shared" si="3"/>
        <v>-0.14777669058490955</v>
      </c>
      <c r="P45" s="226">
        <f t="shared" si="4"/>
        <v>-0.17340137139212219</v>
      </c>
      <c r="Q45" s="224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</row>
    <row r="46" spans="1:29" x14ac:dyDescent="0.2">
      <c r="A46" s="266">
        <v>13</v>
      </c>
      <c r="B46" s="194" t="s">
        <v>77</v>
      </c>
      <c r="C46" s="125" t="s">
        <v>338</v>
      </c>
      <c r="D46" s="125">
        <v>6.99</v>
      </c>
      <c r="E46" s="125">
        <f>D46*2</f>
        <v>13.98</v>
      </c>
      <c r="F46" s="125" t="s">
        <v>338</v>
      </c>
      <c r="G46" s="125">
        <v>6.79</v>
      </c>
      <c r="H46" s="125">
        <f>G46*2</f>
        <v>13.58</v>
      </c>
      <c r="K46" s="278" t="s">
        <v>338</v>
      </c>
      <c r="L46" s="260">
        <f t="shared" si="1"/>
        <v>5.6900000000000013</v>
      </c>
      <c r="M46" s="260">
        <f>'julho 2026'!L46</f>
        <v>5.8400000000000016</v>
      </c>
      <c r="N46" s="260">
        <f t="shared" si="2"/>
        <v>-0.15000000000000036</v>
      </c>
      <c r="O46" s="201">
        <f t="shared" si="3"/>
        <v>-2.5684931506849369E-2</v>
      </c>
      <c r="P46" s="229">
        <f t="shared" si="4"/>
        <v>-2.636203866432343E-2</v>
      </c>
      <c r="Q46" s="224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</row>
    <row r="47" spans="1:29" x14ac:dyDescent="0.2">
      <c r="A47" s="266">
        <v>14</v>
      </c>
      <c r="B47" s="194" t="s">
        <v>78</v>
      </c>
      <c r="C47" s="125" t="s">
        <v>447</v>
      </c>
      <c r="D47" s="125">
        <v>8.99</v>
      </c>
      <c r="E47" s="125">
        <f>D47*2</f>
        <v>17.98</v>
      </c>
      <c r="F47" s="125" t="s">
        <v>447</v>
      </c>
      <c r="G47" s="125">
        <v>7.69</v>
      </c>
      <c r="H47" s="125">
        <f>G47*2</f>
        <v>15.38</v>
      </c>
      <c r="K47" s="278" t="s">
        <v>447</v>
      </c>
      <c r="L47" s="260">
        <f t="shared" si="1"/>
        <v>9.1677777777777774</v>
      </c>
      <c r="M47" s="260">
        <f>'julho 2026'!L47</f>
        <v>9.9309999999999992</v>
      </c>
      <c r="N47" s="260">
        <f t="shared" si="2"/>
        <v>-0.7632222222222218</v>
      </c>
      <c r="O47" s="201">
        <f t="shared" si="3"/>
        <v>-7.6852504503294922E-2</v>
      </c>
      <c r="P47" s="226">
        <f t="shared" si="4"/>
        <v>-8.3250515089080074E-2</v>
      </c>
      <c r="Q47" s="224"/>
      <c r="R47" s="270"/>
      <c r="S47" s="270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</row>
    <row r="48" spans="1:29" x14ac:dyDescent="0.2">
      <c r="A48" s="266">
        <v>15</v>
      </c>
      <c r="B48" s="194" t="s">
        <v>79</v>
      </c>
      <c r="C48" s="125" t="s">
        <v>448</v>
      </c>
      <c r="D48" s="125">
        <v>8.99</v>
      </c>
      <c r="E48" s="125">
        <f>D48*2</f>
        <v>17.98</v>
      </c>
      <c r="F48" s="125" t="s">
        <v>448</v>
      </c>
      <c r="G48" s="125">
        <v>5.99</v>
      </c>
      <c r="H48" s="125">
        <f>G48*2</f>
        <v>11.98</v>
      </c>
      <c r="K48" s="278" t="s">
        <v>448</v>
      </c>
      <c r="L48" s="260">
        <f t="shared" si="1"/>
        <v>6.4744444444444458</v>
      </c>
      <c r="M48" s="260">
        <f>'julho 2026'!L48</f>
        <v>5.0760000000000005</v>
      </c>
      <c r="N48" s="260">
        <f t="shared" si="2"/>
        <v>1.3984444444444453</v>
      </c>
      <c r="O48" s="201">
        <f t="shared" si="3"/>
        <v>0.27550126959110421</v>
      </c>
      <c r="P48" s="229">
        <f t="shared" si="4"/>
        <v>0.21599450832332254</v>
      </c>
      <c r="Q48" s="224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</row>
    <row r="49" spans="1:73" x14ac:dyDescent="0.2">
      <c r="A49" s="266">
        <v>16</v>
      </c>
      <c r="B49" s="129" t="s">
        <v>230</v>
      </c>
      <c r="C49" s="125" t="s">
        <v>359</v>
      </c>
      <c r="D49" s="125">
        <v>11.99</v>
      </c>
      <c r="E49" s="125">
        <f>D49</f>
        <v>11.99</v>
      </c>
      <c r="F49" s="125" t="s">
        <v>359</v>
      </c>
      <c r="G49" s="125">
        <v>4.99</v>
      </c>
      <c r="H49" s="125">
        <f>G49</f>
        <v>4.99</v>
      </c>
      <c r="K49" s="278" t="s">
        <v>359</v>
      </c>
      <c r="L49" s="260">
        <f t="shared" si="1"/>
        <v>7.5788888888888897</v>
      </c>
      <c r="M49" s="260">
        <f>'julho 2026'!L49</f>
        <v>10.87</v>
      </c>
      <c r="N49" s="260">
        <f t="shared" si="2"/>
        <v>-3.2911111111111095</v>
      </c>
      <c r="O49" s="201">
        <f t="shared" si="3"/>
        <v>-0.30277011141776539</v>
      </c>
      <c r="P49" s="229">
        <f t="shared" si="4"/>
        <v>-0.43424717783316202</v>
      </c>
      <c r="Q49" s="224"/>
      <c r="R49" s="204"/>
      <c r="S49" s="204"/>
      <c r="T49" s="204"/>
      <c r="U49" s="204"/>
      <c r="V49" s="204"/>
      <c r="W49" s="204"/>
      <c r="X49" s="205"/>
      <c r="Y49" s="206"/>
      <c r="Z49" s="206"/>
      <c r="AA49" s="206"/>
      <c r="AB49" s="206"/>
      <c r="AC49" s="206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</row>
    <row r="50" spans="1:73" s="197" customFormat="1" x14ac:dyDescent="0.2">
      <c r="A50" s="193">
        <v>17</v>
      </c>
      <c r="B50" s="194" t="s">
        <v>229</v>
      </c>
      <c r="C50" s="195" t="s">
        <v>449</v>
      </c>
      <c r="D50" s="195">
        <v>39.99</v>
      </c>
      <c r="E50" s="195">
        <f>(D50/10)*2</f>
        <v>7.9980000000000002</v>
      </c>
      <c r="F50" s="195" t="s">
        <v>449</v>
      </c>
      <c r="G50" s="195">
        <v>27.89</v>
      </c>
      <c r="H50" s="195">
        <f>(G50/10)*2</f>
        <v>5.5780000000000003</v>
      </c>
      <c r="K50" s="278" t="s">
        <v>449</v>
      </c>
      <c r="L50" s="260">
        <f t="shared" si="1"/>
        <v>31.444444444444443</v>
      </c>
      <c r="M50" s="260">
        <f>'julho 2026'!L50</f>
        <v>31.548000000000002</v>
      </c>
      <c r="N50" s="260">
        <f t="shared" si="2"/>
        <v>-0.10355555555555895</v>
      </c>
      <c r="O50" s="201">
        <f t="shared" si="3"/>
        <v>-3.2824760858234736E-3</v>
      </c>
      <c r="P50" s="226">
        <f t="shared" si="4"/>
        <v>-3.2932862190813805E-3</v>
      </c>
      <c r="Q50" s="23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</row>
    <row r="51" spans="1:73" x14ac:dyDescent="0.2">
      <c r="A51" s="266">
        <v>18</v>
      </c>
      <c r="B51" s="194" t="s">
        <v>231</v>
      </c>
      <c r="C51" s="125" t="s">
        <v>450</v>
      </c>
      <c r="D51" s="125">
        <v>4.79</v>
      </c>
      <c r="E51" s="125">
        <f>D51</f>
        <v>4.79</v>
      </c>
      <c r="F51" s="125" t="s">
        <v>450</v>
      </c>
      <c r="G51" s="125">
        <v>6.99</v>
      </c>
      <c r="H51" s="125">
        <f>G51</f>
        <v>6.99</v>
      </c>
      <c r="K51" s="278" t="s">
        <v>488</v>
      </c>
      <c r="L51" s="260">
        <f t="shared" si="1"/>
        <v>6.8633333333333333</v>
      </c>
      <c r="M51" s="260">
        <f>'julho 2026'!L51</f>
        <v>6.42</v>
      </c>
      <c r="N51" s="260">
        <f t="shared" si="2"/>
        <v>0.44333333333333336</v>
      </c>
      <c r="O51" s="201">
        <f t="shared" si="3"/>
        <v>6.9055036344755974E-2</v>
      </c>
      <c r="P51" s="228">
        <f t="shared" si="4"/>
        <v>6.4594463331714425E-2</v>
      </c>
      <c r="Q51" s="233"/>
      <c r="R51" s="206"/>
      <c r="S51" s="206"/>
      <c r="T51" s="206"/>
      <c r="U51" s="206"/>
      <c r="V51" s="206"/>
      <c r="W51" s="206"/>
      <c r="X51" s="206"/>
      <c r="Y51" s="270"/>
      <c r="Z51" s="270"/>
      <c r="AA51" s="270"/>
      <c r="AB51" s="270"/>
      <c r="AC51" s="270"/>
    </row>
    <row r="52" spans="1:73" x14ac:dyDescent="0.2">
      <c r="A52" s="266">
        <v>19</v>
      </c>
      <c r="B52" s="129" t="s">
        <v>328</v>
      </c>
      <c r="C52" s="125" t="s">
        <v>425</v>
      </c>
      <c r="D52" s="125">
        <v>18.989999999999998</v>
      </c>
      <c r="E52" s="125">
        <f>D52</f>
        <v>18.989999999999998</v>
      </c>
      <c r="F52" s="125" t="s">
        <v>170</v>
      </c>
      <c r="G52" s="125">
        <v>22.9</v>
      </c>
      <c r="H52" s="125">
        <f>G52</f>
        <v>22.9</v>
      </c>
      <c r="K52" s="278" t="s">
        <v>489</v>
      </c>
      <c r="L52" s="260">
        <f t="shared" si="1"/>
        <v>20.292222222222225</v>
      </c>
      <c r="M52" s="260">
        <f>'julho 2026'!L52</f>
        <v>19.622</v>
      </c>
      <c r="N52" s="260">
        <f t="shared" si="2"/>
        <v>0.67022222222222538</v>
      </c>
      <c r="O52" s="201">
        <f t="shared" si="3"/>
        <v>3.4156672215993548E-2</v>
      </c>
      <c r="P52" s="226">
        <f t="shared" si="4"/>
        <v>3.3028527624158283E-2</v>
      </c>
      <c r="Q52" s="225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</row>
    <row r="53" spans="1:73" x14ac:dyDescent="0.2">
      <c r="A53" s="266">
        <v>20</v>
      </c>
      <c r="B53" s="129" t="s">
        <v>81</v>
      </c>
      <c r="C53" s="125" t="s">
        <v>390</v>
      </c>
      <c r="D53" s="125">
        <v>8.49</v>
      </c>
      <c r="E53" s="125">
        <f>D53*4</f>
        <v>33.96</v>
      </c>
      <c r="F53" s="125" t="s">
        <v>192</v>
      </c>
      <c r="G53" s="125">
        <v>10.49</v>
      </c>
      <c r="H53" s="125">
        <f>G53*4</f>
        <v>41.96</v>
      </c>
      <c r="K53" s="129" t="s">
        <v>490</v>
      </c>
      <c r="L53" s="276">
        <f t="shared" si="1"/>
        <v>9.0022222222222226</v>
      </c>
      <c r="M53" s="274">
        <f>'julho 2026'!L53</f>
        <v>9.7509999999999994</v>
      </c>
      <c r="N53" s="271">
        <f t="shared" si="2"/>
        <v>-0.74877777777777688</v>
      </c>
      <c r="O53" s="201">
        <f t="shared" si="3"/>
        <v>-7.6789844916190841E-2</v>
      </c>
      <c r="P53" s="230">
        <f t="shared" si="4"/>
        <v>-8.317699333497891E-2</v>
      </c>
      <c r="Q53" s="225"/>
      <c r="R53" s="270"/>
      <c r="S53" s="270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</row>
    <row r="54" spans="1:73" x14ac:dyDescent="0.2">
      <c r="A54" s="266"/>
      <c r="B54" s="114" t="s">
        <v>82</v>
      </c>
      <c r="C54" s="357">
        <f>SUM(E34:E53)</f>
        <v>278.68799999999993</v>
      </c>
      <c r="D54" s="358"/>
      <c r="E54" s="359"/>
      <c r="F54" s="357">
        <f>SUM(H34:H53)</f>
        <v>280.30799999999999</v>
      </c>
      <c r="G54" s="358"/>
      <c r="H54" s="359"/>
      <c r="P54" s="223"/>
      <c r="Q54" s="222"/>
      <c r="R54" s="270"/>
      <c r="S54" s="270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</row>
    <row r="55" spans="1:73" x14ac:dyDescent="0.2">
      <c r="A55" s="140"/>
      <c r="B55" s="153"/>
      <c r="C55" s="270"/>
      <c r="D55" s="270"/>
      <c r="E55" s="270"/>
      <c r="F55" s="270"/>
      <c r="O55" s="242"/>
      <c r="P55" s="203"/>
      <c r="Q55" s="270"/>
      <c r="R55" s="27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</row>
    <row r="56" spans="1:73" x14ac:dyDescent="0.2">
      <c r="A56" s="140"/>
      <c r="B56" s="135"/>
      <c r="C56" s="134"/>
      <c r="D56" s="134"/>
      <c r="E56" s="134"/>
      <c r="F56" s="134"/>
      <c r="Q56" s="270"/>
      <c r="R56" s="270"/>
      <c r="S56" s="270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</row>
    <row r="57" spans="1:73" x14ac:dyDescent="0.2">
      <c r="B57" s="157"/>
    </row>
    <row r="58" spans="1:73" x14ac:dyDescent="0.2">
      <c r="A58" s="361" t="s">
        <v>98</v>
      </c>
      <c r="B58" s="362"/>
      <c r="C58" s="363"/>
      <c r="F58" s="135" t="s">
        <v>497</v>
      </c>
      <c r="G58" s="270"/>
      <c r="H58" s="270"/>
      <c r="I58" s="270"/>
      <c r="J58" s="270"/>
      <c r="K58" s="270"/>
      <c r="L58" s="270"/>
      <c r="M58" s="270"/>
      <c r="N58" s="270"/>
      <c r="O58" s="270"/>
    </row>
    <row r="59" spans="1:73" x14ac:dyDescent="0.2">
      <c r="A59" s="116">
        <v>1</v>
      </c>
      <c r="B59" s="253" t="s">
        <v>90</v>
      </c>
      <c r="C59" s="274">
        <f>R31</f>
        <v>260.95999999999998</v>
      </c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140"/>
    </row>
    <row r="60" spans="1:73" x14ac:dyDescent="0.2">
      <c r="A60" s="116">
        <v>2</v>
      </c>
      <c r="B60" s="253" t="s">
        <v>458</v>
      </c>
      <c r="C60" s="274">
        <f>O31</f>
        <v>255.57000000000002</v>
      </c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140"/>
    </row>
    <row r="61" spans="1:73" x14ac:dyDescent="0.2">
      <c r="A61" s="116">
        <v>3</v>
      </c>
      <c r="B61" s="253" t="s">
        <v>100</v>
      </c>
      <c r="C61" s="274">
        <f>F54</f>
        <v>280.30799999999999</v>
      </c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140"/>
    </row>
    <row r="62" spans="1:73" x14ac:dyDescent="0.2">
      <c r="A62" s="116">
        <v>4</v>
      </c>
      <c r="B62" s="253" t="s">
        <v>86</v>
      </c>
      <c r="C62" s="274">
        <f>F31</f>
        <v>283.16999999999996</v>
      </c>
      <c r="F62" s="361" t="s">
        <v>102</v>
      </c>
      <c r="G62" s="362"/>
      <c r="H62" s="362"/>
      <c r="I62" s="362"/>
      <c r="J62" s="363"/>
      <c r="K62" s="270"/>
      <c r="L62" s="270"/>
      <c r="M62" s="270"/>
      <c r="N62" s="270"/>
      <c r="O62" s="270"/>
      <c r="P62" s="140"/>
    </row>
    <row r="63" spans="1:73" x14ac:dyDescent="0.2">
      <c r="A63" s="116">
        <v>5</v>
      </c>
      <c r="B63" s="253" t="s">
        <v>83</v>
      </c>
      <c r="C63" s="389">
        <f>C31</f>
        <v>244.58799999999997</v>
      </c>
      <c r="E63" s="268"/>
      <c r="F63" s="364" t="s">
        <v>475</v>
      </c>
      <c r="G63" s="364"/>
      <c r="H63" s="364"/>
      <c r="I63" s="365">
        <f>MIN(C59:C67)</f>
        <v>244.58799999999997</v>
      </c>
      <c r="J63" s="365"/>
      <c r="K63" s="270"/>
      <c r="L63" s="270"/>
      <c r="M63" s="270"/>
      <c r="N63" s="270"/>
      <c r="O63" s="270"/>
      <c r="P63" s="140"/>
    </row>
    <row r="64" spans="1:73" x14ac:dyDescent="0.2">
      <c r="A64" s="116">
        <v>6</v>
      </c>
      <c r="B64" s="253" t="s">
        <v>101</v>
      </c>
      <c r="C64" s="274">
        <f>C54</f>
        <v>278.68799999999993</v>
      </c>
      <c r="E64" s="268"/>
      <c r="F64" s="355" t="s">
        <v>176</v>
      </c>
      <c r="G64" s="355"/>
      <c r="H64" s="355"/>
      <c r="I64" s="356">
        <f>MAX(C59:C67)</f>
        <v>315.85799999999995</v>
      </c>
      <c r="J64" s="356"/>
      <c r="K64" s="270"/>
      <c r="L64" s="270"/>
      <c r="M64" s="270"/>
      <c r="N64" s="270"/>
      <c r="O64" s="270"/>
      <c r="P64" s="140"/>
    </row>
    <row r="65" spans="1:17" x14ac:dyDescent="0.2">
      <c r="A65" s="116">
        <v>7</v>
      </c>
      <c r="B65" s="253" t="s">
        <v>115</v>
      </c>
      <c r="C65" s="274">
        <f>I31</f>
        <v>298.38799999999998</v>
      </c>
      <c r="E65" s="117"/>
      <c r="F65" s="338" t="s">
        <v>106</v>
      </c>
      <c r="G65" s="338"/>
      <c r="H65" s="338"/>
      <c r="I65" s="339">
        <f>AVERAGE(C59:C68)</f>
        <v>280.5766666666666</v>
      </c>
      <c r="J65" s="339"/>
      <c r="K65" s="270"/>
      <c r="L65" s="270"/>
      <c r="M65" s="270"/>
      <c r="N65" s="270"/>
      <c r="O65" s="270"/>
      <c r="P65" s="140"/>
    </row>
    <row r="66" spans="1:17" x14ac:dyDescent="0.2">
      <c r="A66" s="116">
        <v>8</v>
      </c>
      <c r="B66" s="253" t="s">
        <v>99</v>
      </c>
      <c r="C66" s="279">
        <f>U31</f>
        <v>315.85799999999995</v>
      </c>
      <c r="E66" s="268"/>
      <c r="F66" s="340" t="s">
        <v>107</v>
      </c>
      <c r="G66" s="341"/>
      <c r="H66" s="342"/>
      <c r="I66" s="339">
        <f>'julho 2026'!I65:J65</f>
        <v>295.91459999999995</v>
      </c>
      <c r="J66" s="339"/>
      <c r="K66" s="270"/>
      <c r="L66" s="270"/>
      <c r="M66" s="270"/>
      <c r="N66" s="270"/>
      <c r="O66" s="270"/>
    </row>
    <row r="67" spans="1:17" x14ac:dyDescent="0.2">
      <c r="A67" s="116">
        <v>9</v>
      </c>
      <c r="B67" s="116" t="s">
        <v>457</v>
      </c>
      <c r="C67" s="274">
        <f>L31</f>
        <v>307.65999999999997</v>
      </c>
      <c r="E67" s="268"/>
      <c r="F67" s="348" t="s">
        <v>108</v>
      </c>
      <c r="G67" s="349"/>
      <c r="H67" s="350"/>
      <c r="I67" s="351">
        <f>(I65/I66-1)*100%</f>
        <v>-5.1832296660365373E-2</v>
      </c>
      <c r="J67" s="352"/>
      <c r="K67" s="270"/>
      <c r="L67" s="270"/>
      <c r="M67" s="270"/>
      <c r="N67" s="270"/>
      <c r="O67" s="270"/>
    </row>
    <row r="68" spans="1:17" x14ac:dyDescent="0.2">
      <c r="A68" s="154"/>
      <c r="B68" s="154"/>
      <c r="C68" s="273"/>
      <c r="F68" s="270"/>
      <c r="G68" s="270"/>
      <c r="H68" s="270"/>
      <c r="I68" s="270"/>
      <c r="J68" s="270"/>
      <c r="K68" s="270"/>
      <c r="L68" s="270"/>
      <c r="M68" s="270"/>
      <c r="N68" s="270"/>
      <c r="O68" s="270"/>
    </row>
    <row r="69" spans="1:17" x14ac:dyDescent="0.2">
      <c r="C69" s="249"/>
      <c r="F69" s="270"/>
      <c r="G69" s="270"/>
      <c r="H69" s="270"/>
      <c r="I69" s="270"/>
      <c r="J69" s="270"/>
      <c r="K69" s="270"/>
      <c r="L69" s="270"/>
      <c r="M69" s="270"/>
      <c r="N69" s="270"/>
      <c r="O69" s="270"/>
    </row>
    <row r="70" spans="1:17" x14ac:dyDescent="0.2">
      <c r="A70" s="336"/>
      <c r="B70" s="336"/>
      <c r="C70" s="336"/>
      <c r="F70" s="361" t="s">
        <v>104</v>
      </c>
      <c r="G70" s="362"/>
      <c r="H70" s="362"/>
      <c r="I70" s="362"/>
      <c r="J70" s="363"/>
      <c r="K70" s="270"/>
      <c r="M70" s="337" t="s">
        <v>208</v>
      </c>
      <c r="N70" s="337"/>
      <c r="O70" s="337"/>
      <c r="P70" s="337"/>
      <c r="Q70" s="337"/>
    </row>
    <row r="71" spans="1:17" x14ac:dyDescent="0.2">
      <c r="A71" s="158"/>
      <c r="B71" s="157" t="s">
        <v>209</v>
      </c>
      <c r="C71" s="160"/>
      <c r="F71" s="364" t="s">
        <v>491</v>
      </c>
      <c r="G71" s="364"/>
      <c r="H71" s="364"/>
      <c r="I71" s="371">
        <f>MIN(O34:O53,1)</f>
        <v>-0.30277011141776539</v>
      </c>
      <c r="J71" s="365"/>
      <c r="K71" s="270"/>
      <c r="M71" s="114" t="s">
        <v>233</v>
      </c>
      <c r="N71" s="114" t="s">
        <v>265</v>
      </c>
      <c r="O71" s="114" t="s">
        <v>293</v>
      </c>
      <c r="P71" s="114" t="s">
        <v>322</v>
      </c>
      <c r="Q71" s="114" t="s">
        <v>323</v>
      </c>
    </row>
    <row r="72" spans="1:17" x14ac:dyDescent="0.2">
      <c r="A72" s="361" t="s">
        <v>98</v>
      </c>
      <c r="B72" s="362"/>
      <c r="C72" s="363"/>
      <c r="F72" s="364" t="s">
        <v>492</v>
      </c>
      <c r="G72" s="364"/>
      <c r="H72" s="364"/>
      <c r="I72" s="371">
        <f>SMALL(O34:O53,2)</f>
        <v>-0.14777669058490955</v>
      </c>
      <c r="J72" s="365"/>
      <c r="K72" s="270"/>
      <c r="M72" s="125">
        <f>'Janeiro 2026'!H38</f>
        <v>273.38</v>
      </c>
      <c r="N72" s="125">
        <f>'fevereiro 2026'!I63</f>
        <v>282.24</v>
      </c>
      <c r="O72" s="125">
        <f>'março 2026'!I63</f>
        <v>242.45</v>
      </c>
      <c r="P72" s="125">
        <v>233.79</v>
      </c>
      <c r="Q72" s="125">
        <v>231.69</v>
      </c>
    </row>
    <row r="73" spans="1:17" x14ac:dyDescent="0.2">
      <c r="A73" s="116">
        <v>1</v>
      </c>
      <c r="B73" s="116" t="s">
        <v>83</v>
      </c>
      <c r="C73" s="274">
        <v>244.59</v>
      </c>
      <c r="F73" s="364" t="s">
        <v>493</v>
      </c>
      <c r="G73" s="364"/>
      <c r="H73" s="364"/>
      <c r="I73" s="371">
        <f>SMALL(O34:O53,3)</f>
        <v>-0.13674283641639465</v>
      </c>
      <c r="J73" s="365"/>
      <c r="K73" s="270"/>
      <c r="L73" s="354"/>
      <c r="M73" s="354"/>
      <c r="N73" s="354"/>
      <c r="O73" s="354"/>
    </row>
    <row r="74" spans="1:17" x14ac:dyDescent="0.2">
      <c r="A74" s="116">
        <v>2</v>
      </c>
      <c r="B74" s="116" t="s">
        <v>458</v>
      </c>
      <c r="C74" s="274">
        <v>255.57</v>
      </c>
      <c r="F74" s="353"/>
      <c r="G74" s="353"/>
      <c r="H74" s="353"/>
      <c r="I74" s="370"/>
      <c r="J74" s="370"/>
      <c r="K74" s="270"/>
      <c r="L74" s="134"/>
      <c r="M74" s="134"/>
      <c r="N74" s="134"/>
      <c r="O74" s="134"/>
      <c r="P74" s="134"/>
      <c r="Q74" s="134"/>
    </row>
    <row r="75" spans="1:17" x14ac:dyDescent="0.2">
      <c r="A75" s="116">
        <v>3</v>
      </c>
      <c r="B75" s="116" t="s">
        <v>90</v>
      </c>
      <c r="C75" s="274">
        <v>260.95999999999998</v>
      </c>
      <c r="F75" s="361" t="s">
        <v>267</v>
      </c>
      <c r="G75" s="362"/>
      <c r="H75" s="362"/>
      <c r="I75" s="362"/>
      <c r="J75" s="363"/>
      <c r="K75" s="270"/>
      <c r="L75" s="270"/>
      <c r="M75" s="270"/>
      <c r="N75" s="270"/>
      <c r="O75" s="270"/>
    </row>
    <row r="76" spans="1:17" x14ac:dyDescent="0.2">
      <c r="A76" s="116">
        <v>4</v>
      </c>
      <c r="B76" s="116" t="s">
        <v>456</v>
      </c>
      <c r="C76" s="274">
        <v>278.69</v>
      </c>
      <c r="F76" s="364" t="s">
        <v>494</v>
      </c>
      <c r="G76" s="364"/>
      <c r="H76" s="364"/>
      <c r="I76" s="371">
        <f>LARGE(O34:O53,1)</f>
        <v>0.27550126959110421</v>
      </c>
      <c r="J76" s="365"/>
      <c r="K76" s="270"/>
      <c r="L76" s="270"/>
      <c r="M76" s="280" t="s">
        <v>371</v>
      </c>
      <c r="N76" s="280" t="s">
        <v>452</v>
      </c>
      <c r="O76" s="280" t="s">
        <v>476</v>
      </c>
      <c r="P76" s="114" t="s">
        <v>477</v>
      </c>
      <c r="Q76" s="114" t="s">
        <v>213</v>
      </c>
    </row>
    <row r="77" spans="1:17" x14ac:dyDescent="0.2">
      <c r="A77" s="116">
        <v>5</v>
      </c>
      <c r="B77" s="116" t="s">
        <v>92</v>
      </c>
      <c r="C77" s="274">
        <v>280.31</v>
      </c>
      <c r="F77" s="364" t="s">
        <v>455</v>
      </c>
      <c r="G77" s="364"/>
      <c r="H77" s="364"/>
      <c r="I77" s="371">
        <f>LARGE(O34:O53,2)</f>
        <v>6.9055036344755974E-2</v>
      </c>
      <c r="J77" s="365"/>
      <c r="K77" s="270"/>
      <c r="L77" s="270"/>
      <c r="M77" s="274">
        <v>244.39</v>
      </c>
      <c r="N77" s="274">
        <v>270.14</v>
      </c>
      <c r="O77" s="274">
        <v>244.59</v>
      </c>
      <c r="P77" s="272"/>
      <c r="Q77" s="272"/>
    </row>
    <row r="78" spans="1:17" x14ac:dyDescent="0.2">
      <c r="A78" s="116">
        <v>6</v>
      </c>
      <c r="B78" s="116" t="s">
        <v>86</v>
      </c>
      <c r="C78" s="274">
        <v>283.17</v>
      </c>
      <c r="F78" s="364" t="s">
        <v>496</v>
      </c>
      <c r="G78" s="364"/>
      <c r="H78" s="364"/>
      <c r="I78" s="371">
        <f>LARGE(O34:O53,3)</f>
        <v>5.1112630059998526E-2</v>
      </c>
      <c r="J78" s="365"/>
      <c r="K78" s="267"/>
      <c r="L78" s="267"/>
      <c r="M78" s="267"/>
      <c r="N78" s="267"/>
    </row>
    <row r="79" spans="1:17" x14ac:dyDescent="0.2">
      <c r="A79" s="116">
        <v>7</v>
      </c>
      <c r="B79" s="116" t="s">
        <v>115</v>
      </c>
      <c r="C79" s="274">
        <v>298.39</v>
      </c>
      <c r="M79" s="275" t="s">
        <v>495</v>
      </c>
      <c r="N79" s="123">
        <f>(O77-N77)/N77*100</f>
        <v>-9.4580587843340425</v>
      </c>
    </row>
    <row r="80" spans="1:17" x14ac:dyDescent="0.2">
      <c r="A80" s="116">
        <v>8</v>
      </c>
      <c r="B80" s="116" t="s">
        <v>457</v>
      </c>
      <c r="C80" s="274">
        <v>307.66000000000003</v>
      </c>
      <c r="G80" s="155"/>
      <c r="H80" s="156"/>
      <c r="I80" s="155"/>
    </row>
    <row r="81" spans="1:9" x14ac:dyDescent="0.2">
      <c r="A81" s="116">
        <v>9</v>
      </c>
      <c r="B81" s="116" t="s">
        <v>91</v>
      </c>
      <c r="C81" s="274">
        <v>315.86</v>
      </c>
      <c r="G81" s="336"/>
      <c r="H81" s="336"/>
      <c r="I81" s="336"/>
    </row>
    <row r="82" spans="1:9" x14ac:dyDescent="0.2">
      <c r="A82" s="154"/>
      <c r="B82" s="154"/>
      <c r="C82" s="273"/>
      <c r="G82" s="158"/>
      <c r="H82" s="158"/>
      <c r="I82" s="159"/>
    </row>
    <row r="83" spans="1:9" x14ac:dyDescent="0.2">
      <c r="A83" s="154"/>
      <c r="B83" s="154"/>
      <c r="C83" s="270"/>
      <c r="G83" s="158"/>
      <c r="H83" s="158"/>
      <c r="I83" s="160"/>
    </row>
    <row r="84" spans="1:9" x14ac:dyDescent="0.2">
      <c r="A84" s="154"/>
      <c r="B84" s="154"/>
      <c r="C84" s="270"/>
      <c r="G84" s="158"/>
      <c r="H84" s="158"/>
      <c r="I84" s="160"/>
    </row>
    <row r="85" spans="1:9" x14ac:dyDescent="0.2">
      <c r="A85" s="154"/>
      <c r="B85" s="154"/>
      <c r="C85" s="270"/>
      <c r="G85" s="158"/>
      <c r="H85" s="158"/>
      <c r="I85" s="160"/>
    </row>
    <row r="86" spans="1:9" x14ac:dyDescent="0.2">
      <c r="A86" s="154"/>
      <c r="B86" s="154"/>
      <c r="C86" s="270"/>
      <c r="G86" s="158"/>
      <c r="H86" s="158"/>
      <c r="I86" s="160"/>
    </row>
    <row r="87" spans="1:9" x14ac:dyDescent="0.2">
      <c r="A87" s="140"/>
      <c r="B87" s="140"/>
      <c r="C87" s="140"/>
      <c r="G87" s="158"/>
      <c r="H87" s="158"/>
      <c r="I87" s="160"/>
    </row>
    <row r="88" spans="1:9" x14ac:dyDescent="0.2">
      <c r="G88" s="158"/>
      <c r="H88" s="158"/>
      <c r="I88" s="160"/>
    </row>
    <row r="89" spans="1:9" x14ac:dyDescent="0.2">
      <c r="G89" s="158"/>
      <c r="H89" s="158"/>
      <c r="I89" s="160"/>
    </row>
    <row r="90" spans="1:9" x14ac:dyDescent="0.2">
      <c r="G90" s="158"/>
      <c r="H90" s="158"/>
      <c r="I90" s="160"/>
    </row>
    <row r="91" spans="1:9" x14ac:dyDescent="0.2">
      <c r="G91" s="158"/>
      <c r="H91" s="158"/>
      <c r="I91" s="160"/>
    </row>
    <row r="92" spans="1:9" x14ac:dyDescent="0.2">
      <c r="G92" s="268"/>
      <c r="H92" s="140"/>
      <c r="I92" s="140"/>
    </row>
  </sheetData>
  <mergeCells count="60">
    <mergeCell ref="F77:H77"/>
    <mergeCell ref="I77:J77"/>
    <mergeCell ref="F78:H78"/>
    <mergeCell ref="I78:J78"/>
    <mergeCell ref="G81:I81"/>
    <mergeCell ref="F74:H74"/>
    <mergeCell ref="I74:J74"/>
    <mergeCell ref="F75:J75"/>
    <mergeCell ref="F76:H76"/>
    <mergeCell ref="I76:J76"/>
    <mergeCell ref="L73:O73"/>
    <mergeCell ref="F67:H67"/>
    <mergeCell ref="I67:J67"/>
    <mergeCell ref="A70:C70"/>
    <mergeCell ref="F70:J70"/>
    <mergeCell ref="M70:Q70"/>
    <mergeCell ref="F71:H71"/>
    <mergeCell ref="I71:J71"/>
    <mergeCell ref="A72:C72"/>
    <mergeCell ref="F72:H72"/>
    <mergeCell ref="I72:J72"/>
    <mergeCell ref="F73:H73"/>
    <mergeCell ref="I73:J73"/>
    <mergeCell ref="F64:H64"/>
    <mergeCell ref="I64:J64"/>
    <mergeCell ref="F65:H65"/>
    <mergeCell ref="I65:J65"/>
    <mergeCell ref="F66:H66"/>
    <mergeCell ref="I66:J66"/>
    <mergeCell ref="C54:E54"/>
    <mergeCell ref="F54:H54"/>
    <mergeCell ref="A58:C58"/>
    <mergeCell ref="F62:J62"/>
    <mergeCell ref="F63:H63"/>
    <mergeCell ref="I63:J63"/>
    <mergeCell ref="R31:T31"/>
    <mergeCell ref="U31:W31"/>
    <mergeCell ref="X31:Z31"/>
    <mergeCell ref="A32:A33"/>
    <mergeCell ref="B32:B33"/>
    <mergeCell ref="C32:E32"/>
    <mergeCell ref="F32:H32"/>
    <mergeCell ref="L32:O32"/>
    <mergeCell ref="C31:E31"/>
    <mergeCell ref="F31:H31"/>
    <mergeCell ref="I31:K31"/>
    <mergeCell ref="L31:N31"/>
    <mergeCell ref="O31:Q31"/>
    <mergeCell ref="X9:Z9"/>
    <mergeCell ref="B7:K7"/>
    <mergeCell ref="B8:K8"/>
    <mergeCell ref="A9:A10"/>
    <mergeCell ref="B9:B10"/>
    <mergeCell ref="C9:E9"/>
    <mergeCell ref="F9:H9"/>
    <mergeCell ref="I9:K9"/>
    <mergeCell ref="L9:N9"/>
    <mergeCell ref="O9:Q9"/>
    <mergeCell ref="R9:T9"/>
    <mergeCell ref="U9:W9"/>
  </mergeCells>
  <pageMargins left="0.31496062992125984" right="0.31496062992125984" top="0.59055118110236227" bottom="0.59055118110236227" header="0.31496062992125984" footer="0.31496062992125984"/>
  <pageSetup paperSize="9" scale="49" fitToWidth="0" orientation="landscape" horizontalDpi="360" verticalDpi="360" r:id="rId1"/>
  <colBreaks count="1" manualBreakCount="1">
    <brk id="2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F39"/>
  <sheetViews>
    <sheetView topLeftCell="A4" zoomScaleNormal="100" workbookViewId="0">
      <selection activeCell="B49" sqref="B49"/>
    </sheetView>
  </sheetViews>
  <sheetFormatPr defaultRowHeight="12.75" x14ac:dyDescent="0.2"/>
  <cols>
    <col min="1" max="1" width="4.28515625" customWidth="1"/>
    <col min="2" max="2" width="29.42578125" customWidth="1"/>
    <col min="3" max="3" width="11.42578125" customWidth="1"/>
    <col min="4" max="4" width="9.7109375" customWidth="1"/>
    <col min="5" max="5" width="7.85546875" customWidth="1"/>
    <col min="8" max="8" width="11" customWidth="1"/>
    <col min="9" max="9" width="9.140625" customWidth="1"/>
    <col min="12" max="12" width="10.5703125" customWidth="1"/>
    <col min="18" max="18" width="9.5703125" customWidth="1"/>
    <col min="24" max="24" width="10.5703125" customWidth="1"/>
  </cols>
  <sheetData>
    <row r="7" spans="1:32" ht="15.75" x14ac:dyDescent="0.25">
      <c r="B7" s="309" t="s">
        <v>73</v>
      </c>
      <c r="C7" s="309"/>
      <c r="D7" s="309"/>
      <c r="E7" s="309"/>
      <c r="F7" s="309"/>
      <c r="G7" s="309"/>
      <c r="H7" s="309"/>
      <c r="I7" s="309"/>
      <c r="J7" s="309"/>
      <c r="K7" s="309"/>
    </row>
    <row r="8" spans="1:32" ht="14.25" x14ac:dyDescent="0.2">
      <c r="B8" s="310" t="s">
        <v>182</v>
      </c>
      <c r="C8" s="310"/>
      <c r="D8" s="310"/>
      <c r="E8" s="310"/>
      <c r="F8" s="310"/>
      <c r="G8" s="310"/>
      <c r="H8" s="310"/>
      <c r="I8" s="310"/>
      <c r="J8" s="310"/>
      <c r="K8" s="310"/>
    </row>
    <row r="9" spans="1:32" ht="12.75" customHeight="1" x14ac:dyDescent="0.2">
      <c r="A9" s="317" t="s">
        <v>97</v>
      </c>
      <c r="B9" s="311" t="s">
        <v>74</v>
      </c>
      <c r="C9" s="312" t="s">
        <v>83</v>
      </c>
      <c r="D9" s="312"/>
      <c r="E9" s="312"/>
      <c r="F9" s="312" t="s">
        <v>86</v>
      </c>
      <c r="G9" s="312"/>
      <c r="H9" s="312"/>
      <c r="I9" s="312" t="s">
        <v>115</v>
      </c>
      <c r="J9" s="312"/>
      <c r="K9" s="312"/>
      <c r="L9" s="312" t="s">
        <v>88</v>
      </c>
      <c r="M9" s="312"/>
      <c r="N9" s="312"/>
      <c r="O9" s="312" t="s">
        <v>116</v>
      </c>
      <c r="P9" s="312"/>
      <c r="Q9" s="312"/>
      <c r="R9" s="312" t="s">
        <v>117</v>
      </c>
      <c r="S9" s="312"/>
      <c r="T9" s="312"/>
      <c r="U9" s="312" t="s">
        <v>90</v>
      </c>
      <c r="V9" s="312"/>
      <c r="W9" s="312"/>
      <c r="X9" s="313" t="s">
        <v>91</v>
      </c>
      <c r="Y9" s="313"/>
      <c r="Z9" s="313"/>
      <c r="AA9" s="312" t="s">
        <v>92</v>
      </c>
      <c r="AB9" s="312"/>
      <c r="AC9" s="312"/>
      <c r="AD9" s="320" t="s">
        <v>93</v>
      </c>
      <c r="AE9" s="320"/>
      <c r="AF9" s="320"/>
    </row>
    <row r="10" spans="1:32" ht="26.25" customHeight="1" x14ac:dyDescent="0.2">
      <c r="A10" s="317"/>
      <c r="B10" s="311"/>
      <c r="C10" s="90" t="s">
        <v>84</v>
      </c>
      <c r="D10" s="90" t="s">
        <v>95</v>
      </c>
      <c r="E10" s="90" t="s">
        <v>96</v>
      </c>
      <c r="F10" s="90" t="s">
        <v>84</v>
      </c>
      <c r="G10" s="90" t="s">
        <v>95</v>
      </c>
      <c r="H10" s="90" t="s">
        <v>85</v>
      </c>
      <c r="I10" s="90" t="s">
        <v>84</v>
      </c>
      <c r="J10" s="90" t="s">
        <v>95</v>
      </c>
      <c r="K10" s="90" t="s">
        <v>85</v>
      </c>
      <c r="L10" s="90" t="s">
        <v>84</v>
      </c>
      <c r="M10" s="90" t="s">
        <v>95</v>
      </c>
      <c r="N10" s="90" t="s">
        <v>85</v>
      </c>
      <c r="O10" s="90" t="s">
        <v>84</v>
      </c>
      <c r="P10" s="90" t="s">
        <v>95</v>
      </c>
      <c r="Q10" s="90" t="s">
        <v>85</v>
      </c>
      <c r="R10" s="90" t="s">
        <v>84</v>
      </c>
      <c r="S10" s="90" t="s">
        <v>95</v>
      </c>
      <c r="T10" s="90" t="s">
        <v>85</v>
      </c>
      <c r="U10" s="90" t="s">
        <v>84</v>
      </c>
      <c r="V10" s="90" t="s">
        <v>95</v>
      </c>
      <c r="W10" s="90" t="s">
        <v>85</v>
      </c>
      <c r="X10" s="90" t="s">
        <v>84</v>
      </c>
      <c r="Y10" s="90" t="s">
        <v>95</v>
      </c>
      <c r="Z10" s="90" t="s">
        <v>85</v>
      </c>
      <c r="AA10" s="90" t="s">
        <v>84</v>
      </c>
      <c r="AB10" s="90" t="s">
        <v>95</v>
      </c>
      <c r="AC10" s="90" t="s">
        <v>85</v>
      </c>
      <c r="AD10" s="90" t="s">
        <v>84</v>
      </c>
      <c r="AE10" s="90" t="s">
        <v>95</v>
      </c>
      <c r="AF10" s="90" t="s">
        <v>85</v>
      </c>
    </row>
    <row r="11" spans="1:32" x14ac:dyDescent="0.2">
      <c r="A11" s="9">
        <v>1</v>
      </c>
      <c r="B11" s="9" t="s">
        <v>75</v>
      </c>
      <c r="C11" s="9" t="s">
        <v>118</v>
      </c>
      <c r="D11" s="9">
        <v>3.69</v>
      </c>
      <c r="E11" s="9">
        <f>D11*3</f>
        <v>11.07</v>
      </c>
      <c r="F11" s="9" t="s">
        <v>118</v>
      </c>
      <c r="G11" s="9">
        <v>4.49</v>
      </c>
      <c r="H11" s="9">
        <f>G11*3</f>
        <v>13.47</v>
      </c>
      <c r="I11" s="9" t="s">
        <v>118</v>
      </c>
      <c r="J11" s="9">
        <v>3.99</v>
      </c>
      <c r="K11" s="9">
        <f>J11*3</f>
        <v>11.97</v>
      </c>
      <c r="L11" s="9" t="s">
        <v>118</v>
      </c>
      <c r="M11" s="9">
        <v>4.1900000000000004</v>
      </c>
      <c r="N11" s="9">
        <f>M11*3</f>
        <v>12.57</v>
      </c>
      <c r="O11" s="9" t="s">
        <v>118</v>
      </c>
      <c r="P11" s="9">
        <v>3.69</v>
      </c>
      <c r="Q11" s="9">
        <f>P11*3</f>
        <v>11.07</v>
      </c>
      <c r="R11" s="9" t="s">
        <v>118</v>
      </c>
      <c r="S11" s="9">
        <v>4.3899999999999997</v>
      </c>
      <c r="T11" s="9">
        <f>S11*3</f>
        <v>13.169999999999998</v>
      </c>
      <c r="U11" s="9" t="s">
        <v>119</v>
      </c>
      <c r="V11" s="92">
        <v>3.69</v>
      </c>
      <c r="W11" s="9">
        <f>V11*3</f>
        <v>11.07</v>
      </c>
      <c r="X11" s="9" t="s">
        <v>118</v>
      </c>
      <c r="Y11" s="9">
        <v>4.8899999999999997</v>
      </c>
      <c r="Z11" s="9">
        <f>Y11*3</f>
        <v>14.669999999999998</v>
      </c>
      <c r="AA11" s="9" t="s">
        <v>118</v>
      </c>
      <c r="AB11" s="9">
        <v>3.75</v>
      </c>
      <c r="AC11" s="9">
        <f>AB11*3</f>
        <v>11.25</v>
      </c>
      <c r="AD11" s="9" t="s">
        <v>120</v>
      </c>
      <c r="AE11" s="9">
        <v>3.89</v>
      </c>
      <c r="AF11" s="9">
        <f>AE11*3</f>
        <v>11.67</v>
      </c>
    </row>
    <row r="12" spans="1:32" x14ac:dyDescent="0.2">
      <c r="A12" s="9">
        <v>2</v>
      </c>
      <c r="B12" s="9" t="s">
        <v>105</v>
      </c>
      <c r="C12" s="9" t="s">
        <v>124</v>
      </c>
      <c r="D12" s="9">
        <v>4.49</v>
      </c>
      <c r="E12" s="9">
        <f>D12*4</f>
        <v>17.96</v>
      </c>
      <c r="F12" s="9" t="s">
        <v>121</v>
      </c>
      <c r="G12" s="9">
        <v>4.79</v>
      </c>
      <c r="H12" s="9">
        <f>G12*4</f>
        <v>19.16</v>
      </c>
      <c r="I12" s="9" t="s">
        <v>125</v>
      </c>
      <c r="J12" s="9">
        <v>4.79</v>
      </c>
      <c r="K12" s="9">
        <f>J12*4</f>
        <v>19.16</v>
      </c>
      <c r="L12" s="9" t="s">
        <v>121</v>
      </c>
      <c r="M12" s="9">
        <v>4.99</v>
      </c>
      <c r="N12" s="9">
        <f>M12*4</f>
        <v>19.96</v>
      </c>
      <c r="O12" s="9" t="s">
        <v>126</v>
      </c>
      <c r="P12" s="9">
        <v>4.1900000000000004</v>
      </c>
      <c r="Q12" s="9">
        <f>P12*4</f>
        <v>16.760000000000002</v>
      </c>
      <c r="R12" s="9" t="s">
        <v>123</v>
      </c>
      <c r="S12" s="9">
        <v>3.89</v>
      </c>
      <c r="T12" s="9">
        <f>S12*4</f>
        <v>15.56</v>
      </c>
      <c r="U12" s="9" t="s">
        <v>121</v>
      </c>
      <c r="V12" s="92">
        <v>4.79</v>
      </c>
      <c r="W12" s="9">
        <f>V12*4</f>
        <v>19.16</v>
      </c>
      <c r="X12" s="9" t="s">
        <v>122</v>
      </c>
      <c r="Y12" s="9">
        <v>6.49</v>
      </c>
      <c r="Z12" s="9">
        <f>Y12*4</f>
        <v>25.96</v>
      </c>
      <c r="AA12" s="9" t="s">
        <v>121</v>
      </c>
      <c r="AB12" s="9">
        <v>4.99</v>
      </c>
      <c r="AC12" s="9">
        <f>AB12*4</f>
        <v>19.96</v>
      </c>
      <c r="AD12" s="9" t="s">
        <v>125</v>
      </c>
      <c r="AE12" s="9">
        <v>4.79</v>
      </c>
      <c r="AF12" s="9">
        <f>AE12*4</f>
        <v>19.16</v>
      </c>
    </row>
    <row r="13" spans="1:32" x14ac:dyDescent="0.2">
      <c r="A13" s="9">
        <v>3</v>
      </c>
      <c r="B13" s="9" t="s">
        <v>109</v>
      </c>
      <c r="C13" s="9" t="s">
        <v>130</v>
      </c>
      <c r="D13" s="9">
        <v>5.49</v>
      </c>
      <c r="E13" s="9">
        <f>D13*4</f>
        <v>21.96</v>
      </c>
      <c r="F13" s="9" t="s">
        <v>131</v>
      </c>
      <c r="G13" s="9">
        <v>5.99</v>
      </c>
      <c r="H13" s="9">
        <f>G13*4</f>
        <v>23.96</v>
      </c>
      <c r="I13" s="9" t="s">
        <v>129</v>
      </c>
      <c r="J13" s="9">
        <v>6.79</v>
      </c>
      <c r="K13" s="9">
        <f>J13*4</f>
        <v>27.16</v>
      </c>
      <c r="L13" s="9" t="s">
        <v>127</v>
      </c>
      <c r="M13" s="9">
        <v>4.99</v>
      </c>
      <c r="N13" s="9">
        <f>M13*4</f>
        <v>19.96</v>
      </c>
      <c r="O13" s="9" t="s">
        <v>129</v>
      </c>
      <c r="P13" s="9">
        <v>5.99</v>
      </c>
      <c r="Q13" s="9">
        <f>P13*4</f>
        <v>23.96</v>
      </c>
      <c r="R13" s="9" t="s">
        <v>129</v>
      </c>
      <c r="S13" s="9">
        <v>5.39</v>
      </c>
      <c r="T13" s="9">
        <f>S13*4</f>
        <v>21.56</v>
      </c>
      <c r="U13" s="9" t="s">
        <v>129</v>
      </c>
      <c r="V13" s="92">
        <v>5.75</v>
      </c>
      <c r="W13" s="92">
        <f>V13*4</f>
        <v>23</v>
      </c>
      <c r="X13" s="9" t="s">
        <v>128</v>
      </c>
      <c r="Y13" s="9">
        <v>5.49</v>
      </c>
      <c r="Z13" s="9">
        <f>Y13*4</f>
        <v>21.96</v>
      </c>
      <c r="AA13" s="9" t="s">
        <v>122</v>
      </c>
      <c r="AB13" s="9">
        <v>5.49</v>
      </c>
      <c r="AC13" s="9">
        <f>AB13*4</f>
        <v>21.96</v>
      </c>
      <c r="AD13" s="9" t="s">
        <v>132</v>
      </c>
      <c r="AE13" s="9">
        <v>4.99</v>
      </c>
      <c r="AF13" s="9">
        <f>AE13*4</f>
        <v>19.96</v>
      </c>
    </row>
    <row r="14" spans="1:32" x14ac:dyDescent="0.2">
      <c r="A14" s="9">
        <v>4</v>
      </c>
      <c r="B14" s="9" t="s">
        <v>110</v>
      </c>
      <c r="C14" s="9" t="s">
        <v>134</v>
      </c>
      <c r="D14" s="9">
        <v>4.8899999999999997</v>
      </c>
      <c r="E14" s="9">
        <f>D14*3</f>
        <v>14.669999999999998</v>
      </c>
      <c r="F14" s="9" t="s">
        <v>134</v>
      </c>
      <c r="G14" s="9">
        <v>5.59</v>
      </c>
      <c r="H14" s="9">
        <f>G14*3</f>
        <v>16.77</v>
      </c>
      <c r="I14" s="9" t="s">
        <v>135</v>
      </c>
      <c r="J14" s="9">
        <v>5.79</v>
      </c>
      <c r="K14" s="9">
        <f>J14*3</f>
        <v>17.37</v>
      </c>
      <c r="L14" s="9" t="s">
        <v>131</v>
      </c>
      <c r="M14" s="9">
        <v>5.55</v>
      </c>
      <c r="N14" s="9">
        <f>M14*3</f>
        <v>16.649999999999999</v>
      </c>
      <c r="O14" s="9" t="s">
        <v>136</v>
      </c>
      <c r="P14" s="9">
        <v>4.99</v>
      </c>
      <c r="Q14" s="9">
        <f>P14*3</f>
        <v>14.97</v>
      </c>
      <c r="R14" s="9" t="s">
        <v>134</v>
      </c>
      <c r="S14" s="9">
        <v>4.49</v>
      </c>
      <c r="T14" s="9">
        <f>S14*3</f>
        <v>13.47</v>
      </c>
      <c r="U14" s="9" t="s">
        <v>131</v>
      </c>
      <c r="V14" s="92">
        <v>4.49</v>
      </c>
      <c r="W14" s="9">
        <f>V14*3</f>
        <v>13.47</v>
      </c>
      <c r="X14" s="9" t="s">
        <v>133</v>
      </c>
      <c r="Y14" s="9">
        <v>6.49</v>
      </c>
      <c r="Z14" s="9">
        <f>Y14*3</f>
        <v>19.47</v>
      </c>
      <c r="AA14" s="9" t="s">
        <v>131</v>
      </c>
      <c r="AB14" s="9">
        <v>4.3899999999999997</v>
      </c>
      <c r="AC14" s="9">
        <f>AB14*3</f>
        <v>13.169999999999998</v>
      </c>
      <c r="AD14" s="9" t="s">
        <v>134</v>
      </c>
      <c r="AE14" s="9">
        <v>4.29</v>
      </c>
      <c r="AF14" s="9">
        <f>AE14*3</f>
        <v>12.870000000000001</v>
      </c>
    </row>
    <row r="15" spans="1:32" x14ac:dyDescent="0.2">
      <c r="A15" s="9">
        <v>5</v>
      </c>
      <c r="B15" s="9" t="s">
        <v>16</v>
      </c>
      <c r="C15" s="9" t="s">
        <v>137</v>
      </c>
      <c r="D15" s="9">
        <v>1.65</v>
      </c>
      <c r="E15" s="9">
        <f>D15</f>
        <v>1.65</v>
      </c>
      <c r="F15" s="9" t="s">
        <v>139</v>
      </c>
      <c r="G15" s="9">
        <v>1.99</v>
      </c>
      <c r="H15" s="9">
        <f>G15</f>
        <v>1.99</v>
      </c>
      <c r="I15" s="9" t="s">
        <v>139</v>
      </c>
      <c r="J15" s="9">
        <v>1.49</v>
      </c>
      <c r="K15" s="9">
        <f>J15</f>
        <v>1.49</v>
      </c>
      <c r="L15" s="9" t="s">
        <v>137</v>
      </c>
      <c r="M15" s="9">
        <v>1.65</v>
      </c>
      <c r="N15" s="9">
        <f>M15</f>
        <v>1.65</v>
      </c>
      <c r="O15" s="9" t="s">
        <v>140</v>
      </c>
      <c r="P15" s="9">
        <v>1.79</v>
      </c>
      <c r="Q15" s="9">
        <f>P15</f>
        <v>1.79</v>
      </c>
      <c r="R15" s="9" t="s">
        <v>139</v>
      </c>
      <c r="S15" s="9">
        <v>2.4900000000000002</v>
      </c>
      <c r="T15" s="9">
        <f>S15</f>
        <v>2.4900000000000002</v>
      </c>
      <c r="U15" s="9" t="s">
        <v>137</v>
      </c>
      <c r="V15" s="92">
        <v>1.35</v>
      </c>
      <c r="W15" s="9">
        <f>V15</f>
        <v>1.35</v>
      </c>
      <c r="X15" s="9" t="s">
        <v>137</v>
      </c>
      <c r="Y15" s="9">
        <v>1.99</v>
      </c>
      <c r="Z15" s="9">
        <f>Y15</f>
        <v>1.99</v>
      </c>
      <c r="AA15" s="9" t="s">
        <v>138</v>
      </c>
      <c r="AB15" s="9">
        <v>1.69</v>
      </c>
      <c r="AC15" s="9">
        <f>AB15</f>
        <v>1.69</v>
      </c>
      <c r="AD15" s="9" t="s">
        <v>141</v>
      </c>
      <c r="AE15" s="9">
        <v>1.49</v>
      </c>
      <c r="AF15" s="9">
        <f>AE15</f>
        <v>1.49</v>
      </c>
    </row>
    <row r="16" spans="1:32" x14ac:dyDescent="0.2">
      <c r="A16" s="9">
        <v>6</v>
      </c>
      <c r="B16" s="9" t="s">
        <v>111</v>
      </c>
      <c r="C16" s="9" t="s">
        <v>145</v>
      </c>
      <c r="D16" s="9">
        <v>2.4900000000000002</v>
      </c>
      <c r="E16" s="9">
        <f>D16*2</f>
        <v>4.9800000000000004</v>
      </c>
      <c r="F16" s="9" t="s">
        <v>142</v>
      </c>
      <c r="G16" s="9">
        <v>1.99</v>
      </c>
      <c r="H16" s="9">
        <f>G16*2</f>
        <v>3.98</v>
      </c>
      <c r="I16" s="9" t="s">
        <v>146</v>
      </c>
      <c r="J16" s="9">
        <v>2.59</v>
      </c>
      <c r="K16" s="9">
        <f>J16*2</f>
        <v>5.18</v>
      </c>
      <c r="L16" s="9" t="s">
        <v>142</v>
      </c>
      <c r="M16" s="9">
        <v>2.4900000000000002</v>
      </c>
      <c r="N16" s="9">
        <f>M16*2</f>
        <v>4.9800000000000004</v>
      </c>
      <c r="O16" s="9" t="s">
        <v>147</v>
      </c>
      <c r="P16" s="9">
        <v>2.29</v>
      </c>
      <c r="Q16" s="9">
        <f>P16*2</f>
        <v>4.58</v>
      </c>
      <c r="R16" s="9" t="s">
        <v>144</v>
      </c>
      <c r="S16" s="9">
        <v>6.49</v>
      </c>
      <c r="T16" s="9">
        <f>S16*2</f>
        <v>12.98</v>
      </c>
      <c r="U16" s="9" t="s">
        <v>142</v>
      </c>
      <c r="V16" s="92">
        <v>1.95</v>
      </c>
      <c r="W16" s="92">
        <f>V16*2</f>
        <v>3.9</v>
      </c>
      <c r="X16" s="9" t="s">
        <v>143</v>
      </c>
      <c r="Y16" s="9">
        <v>2.69</v>
      </c>
      <c r="Z16" s="9">
        <f>Y16*2</f>
        <v>5.38</v>
      </c>
      <c r="AA16" s="9" t="s">
        <v>142</v>
      </c>
      <c r="AB16" s="92">
        <v>2.1</v>
      </c>
      <c r="AC16" s="92">
        <f>AB16*2</f>
        <v>4.2</v>
      </c>
      <c r="AD16" s="9" t="s">
        <v>148</v>
      </c>
      <c r="AE16" s="9">
        <v>1.99</v>
      </c>
      <c r="AF16" s="9">
        <f>AE16*2</f>
        <v>3.98</v>
      </c>
    </row>
    <row r="17" spans="1:32" x14ac:dyDescent="0.2">
      <c r="A17" s="9">
        <v>7</v>
      </c>
      <c r="B17" s="9" t="s">
        <v>76</v>
      </c>
      <c r="C17" s="9" t="s">
        <v>149</v>
      </c>
      <c r="D17" s="9">
        <v>7.49</v>
      </c>
      <c r="E17" s="9">
        <f>D17</f>
        <v>7.49</v>
      </c>
      <c r="F17" s="9" t="s">
        <v>149</v>
      </c>
      <c r="G17" s="9">
        <v>8.49</v>
      </c>
      <c r="H17" s="9">
        <f>G17</f>
        <v>8.49</v>
      </c>
      <c r="I17" s="9" t="s">
        <v>149</v>
      </c>
      <c r="J17" s="9">
        <v>9.49</v>
      </c>
      <c r="K17" s="9">
        <f>J17</f>
        <v>9.49</v>
      </c>
      <c r="L17" s="9" t="s">
        <v>149</v>
      </c>
      <c r="M17" s="9">
        <v>7.99</v>
      </c>
      <c r="N17" s="9">
        <f>M17</f>
        <v>7.99</v>
      </c>
      <c r="O17" s="9" t="s">
        <v>149</v>
      </c>
      <c r="P17" s="9">
        <v>7.99</v>
      </c>
      <c r="Q17" s="9">
        <f>P17</f>
        <v>7.99</v>
      </c>
      <c r="R17" s="9" t="s">
        <v>150</v>
      </c>
      <c r="S17" s="9">
        <v>7.79</v>
      </c>
      <c r="T17" s="9">
        <f>S17</f>
        <v>7.79</v>
      </c>
      <c r="U17" s="9" t="s">
        <v>152</v>
      </c>
      <c r="V17" s="92">
        <v>9.9499999999999993</v>
      </c>
      <c r="W17" s="9">
        <f>V17</f>
        <v>9.9499999999999993</v>
      </c>
      <c r="X17" s="9" t="s">
        <v>150</v>
      </c>
      <c r="Y17" s="9">
        <v>8.09</v>
      </c>
      <c r="Z17" s="9">
        <f>Y17</f>
        <v>8.09</v>
      </c>
      <c r="AA17" s="9" t="s">
        <v>151</v>
      </c>
      <c r="AB17" s="9">
        <v>7.69</v>
      </c>
      <c r="AC17" s="9">
        <f>AB17</f>
        <v>7.69</v>
      </c>
      <c r="AD17" s="9" t="s">
        <v>149</v>
      </c>
      <c r="AE17" s="9">
        <v>8.99</v>
      </c>
      <c r="AF17" s="9">
        <f>AE17</f>
        <v>8.99</v>
      </c>
    </row>
    <row r="18" spans="1:32" x14ac:dyDescent="0.2">
      <c r="A18" s="9">
        <v>8</v>
      </c>
      <c r="B18" s="9" t="s">
        <v>112</v>
      </c>
      <c r="C18" s="9" t="s">
        <v>156</v>
      </c>
      <c r="D18" s="9">
        <v>16.190000000000001</v>
      </c>
      <c r="E18" s="9">
        <f>D18*2</f>
        <v>32.380000000000003</v>
      </c>
      <c r="F18" s="9" t="s">
        <v>153</v>
      </c>
      <c r="G18" s="9">
        <v>16.989999999999998</v>
      </c>
      <c r="H18" s="9">
        <f>G18*2</f>
        <v>33.979999999999997</v>
      </c>
      <c r="I18" s="9" t="s">
        <v>155</v>
      </c>
      <c r="J18" s="9">
        <v>17.989999999999998</v>
      </c>
      <c r="K18" s="9">
        <f>J18*2</f>
        <v>35.979999999999997</v>
      </c>
      <c r="L18" s="9" t="s">
        <v>153</v>
      </c>
      <c r="M18" s="9">
        <v>17.989999999999998</v>
      </c>
      <c r="N18" s="9">
        <f>M18*2</f>
        <v>35.979999999999997</v>
      </c>
      <c r="O18" s="9" t="s">
        <v>153</v>
      </c>
      <c r="P18" s="9">
        <v>16.39</v>
      </c>
      <c r="Q18" s="9">
        <f>P18*2</f>
        <v>32.78</v>
      </c>
      <c r="R18" s="9" t="s">
        <v>155</v>
      </c>
      <c r="S18" s="9">
        <v>16.989999999999998</v>
      </c>
      <c r="T18" s="9">
        <f>S18*2</f>
        <v>33.979999999999997</v>
      </c>
      <c r="U18" s="9" t="s">
        <v>154</v>
      </c>
      <c r="V18" s="92">
        <v>14.59</v>
      </c>
      <c r="W18" s="9">
        <f>V18*2</f>
        <v>29.18</v>
      </c>
      <c r="X18" s="9" t="s">
        <v>154</v>
      </c>
      <c r="Y18" s="9">
        <v>16.989999999999998</v>
      </c>
      <c r="Z18" s="9">
        <f>Y18*2</f>
        <v>33.979999999999997</v>
      </c>
      <c r="AA18" s="9" t="s">
        <v>154</v>
      </c>
      <c r="AB18" s="9">
        <v>14.95</v>
      </c>
      <c r="AC18" s="92">
        <f>AB18*2</f>
        <v>29.9</v>
      </c>
      <c r="AD18" s="9" t="s">
        <v>153</v>
      </c>
      <c r="AE18" s="9">
        <v>19.79</v>
      </c>
      <c r="AF18" s="9">
        <f>AE18*2</f>
        <v>39.58</v>
      </c>
    </row>
    <row r="19" spans="1:32" x14ac:dyDescent="0.2">
      <c r="A19" s="9">
        <v>9</v>
      </c>
      <c r="B19" s="9" t="s">
        <v>113</v>
      </c>
      <c r="C19" s="9" t="s">
        <v>160</v>
      </c>
      <c r="D19" s="9">
        <v>13.99</v>
      </c>
      <c r="E19" s="9">
        <f>D19*2</f>
        <v>27.98</v>
      </c>
      <c r="F19" s="9" t="s">
        <v>159</v>
      </c>
      <c r="G19" s="9">
        <v>15.99</v>
      </c>
      <c r="H19" s="9">
        <f>G19*2</f>
        <v>31.98</v>
      </c>
      <c r="I19" s="9" t="s">
        <v>161</v>
      </c>
      <c r="J19" s="9">
        <v>8.99</v>
      </c>
      <c r="K19" s="9">
        <f>J19*2</f>
        <v>17.98</v>
      </c>
      <c r="L19" s="9" t="s">
        <v>157</v>
      </c>
      <c r="M19" s="9">
        <v>13.99</v>
      </c>
      <c r="N19" s="9">
        <f>M19*2</f>
        <v>27.98</v>
      </c>
      <c r="O19" s="9" t="s">
        <v>160</v>
      </c>
      <c r="P19" s="9">
        <v>14.99</v>
      </c>
      <c r="Q19" s="9">
        <f>P19*2</f>
        <v>29.98</v>
      </c>
      <c r="R19" s="9" t="s">
        <v>159</v>
      </c>
      <c r="S19" s="9">
        <v>16.489999999999998</v>
      </c>
      <c r="T19" s="9">
        <f>S19*2</f>
        <v>32.979999999999997</v>
      </c>
      <c r="U19" s="9" t="s">
        <v>158</v>
      </c>
      <c r="V19" s="92">
        <v>10.25</v>
      </c>
      <c r="W19" s="92">
        <f>V19*2</f>
        <v>20.5</v>
      </c>
      <c r="X19" s="104" t="s">
        <v>160</v>
      </c>
      <c r="Y19" s="9">
        <v>11.99</v>
      </c>
      <c r="Z19" s="9">
        <f>Y19*2</f>
        <v>23.98</v>
      </c>
      <c r="AA19" s="9" t="s">
        <v>157</v>
      </c>
      <c r="AB19" s="9">
        <v>14.99</v>
      </c>
      <c r="AC19" s="9">
        <f>AB19*2</f>
        <v>29.98</v>
      </c>
      <c r="AD19" s="9" t="s">
        <v>162</v>
      </c>
      <c r="AE19" s="9">
        <v>12.99</v>
      </c>
      <c r="AF19" s="9">
        <f>AE19*2</f>
        <v>25.98</v>
      </c>
    </row>
    <row r="20" spans="1:32" x14ac:dyDescent="0.2">
      <c r="A20" s="9">
        <v>10</v>
      </c>
      <c r="B20" s="9" t="s">
        <v>114</v>
      </c>
      <c r="C20" s="9" t="s">
        <v>163</v>
      </c>
      <c r="D20" s="9">
        <v>3.19</v>
      </c>
      <c r="E20" s="9">
        <f>D20*3</f>
        <v>9.57</v>
      </c>
      <c r="F20" s="9" t="s">
        <v>163</v>
      </c>
      <c r="G20" s="9">
        <v>2.99</v>
      </c>
      <c r="H20" s="9">
        <f>G20*3</f>
        <v>8.9700000000000006</v>
      </c>
      <c r="I20" s="9" t="s">
        <v>165</v>
      </c>
      <c r="J20" s="9">
        <v>3.49</v>
      </c>
      <c r="K20" s="9">
        <f>J20*3</f>
        <v>10.47</v>
      </c>
      <c r="L20" s="9" t="s">
        <v>163</v>
      </c>
      <c r="M20" s="9">
        <v>3.45</v>
      </c>
      <c r="N20" s="9">
        <f>M20*3</f>
        <v>10.350000000000001</v>
      </c>
      <c r="O20" s="9" t="s">
        <v>164</v>
      </c>
      <c r="P20" s="9">
        <v>3.49</v>
      </c>
      <c r="Q20" s="9">
        <f>P20*3</f>
        <v>10.47</v>
      </c>
      <c r="R20" s="9" t="s">
        <v>165</v>
      </c>
      <c r="S20" s="9">
        <v>3.19</v>
      </c>
      <c r="T20" s="9">
        <f>S20*3</f>
        <v>9.57</v>
      </c>
      <c r="U20" s="9" t="s">
        <v>163</v>
      </c>
      <c r="V20" s="92">
        <v>2.79</v>
      </c>
      <c r="W20" s="9">
        <f>V20*3</f>
        <v>8.370000000000001</v>
      </c>
      <c r="X20" s="9" t="s">
        <v>164</v>
      </c>
      <c r="Y20" s="9">
        <v>3.29</v>
      </c>
      <c r="Z20" s="9">
        <f>Y20*3</f>
        <v>9.870000000000001</v>
      </c>
      <c r="AA20" s="9" t="s">
        <v>163</v>
      </c>
      <c r="AB20" s="9">
        <v>3.19</v>
      </c>
      <c r="AC20" s="9">
        <f>AB20*3</f>
        <v>9.57</v>
      </c>
      <c r="AD20" s="9" t="s">
        <v>166</v>
      </c>
      <c r="AE20" s="9">
        <v>3.49</v>
      </c>
      <c r="AF20" s="9">
        <f>AE20*3</f>
        <v>10.47</v>
      </c>
    </row>
    <row r="21" spans="1:32" x14ac:dyDescent="0.2">
      <c r="A21" s="9">
        <v>11</v>
      </c>
      <c r="B21" s="9" t="s">
        <v>167</v>
      </c>
      <c r="C21" s="99" t="s">
        <v>168</v>
      </c>
      <c r="D21" s="9">
        <v>4.99</v>
      </c>
      <c r="E21" s="9">
        <f>D21*2</f>
        <v>9.98</v>
      </c>
      <c r="F21" s="99" t="s">
        <v>168</v>
      </c>
      <c r="G21" s="9">
        <v>3.99</v>
      </c>
      <c r="H21" s="9">
        <f>G21*2</f>
        <v>7.98</v>
      </c>
      <c r="I21" s="99" t="s">
        <v>168</v>
      </c>
      <c r="J21" s="9">
        <v>4.29</v>
      </c>
      <c r="K21" s="9">
        <f>J21*2</f>
        <v>8.58</v>
      </c>
      <c r="L21" s="99" t="s">
        <v>168</v>
      </c>
      <c r="M21" s="9">
        <v>4.99</v>
      </c>
      <c r="N21" s="9">
        <f>M21*2</f>
        <v>9.98</v>
      </c>
      <c r="O21" s="99" t="s">
        <v>168</v>
      </c>
      <c r="P21" s="9">
        <v>4.99</v>
      </c>
      <c r="Q21" s="9">
        <f>P21*2</f>
        <v>9.98</v>
      </c>
      <c r="R21" s="99" t="s">
        <v>168</v>
      </c>
      <c r="S21" s="9">
        <v>5.49</v>
      </c>
      <c r="T21" s="9">
        <f>S21*2</f>
        <v>10.98</v>
      </c>
      <c r="U21" s="99" t="s">
        <v>168</v>
      </c>
      <c r="V21" s="92">
        <v>3.9</v>
      </c>
      <c r="W21" s="92">
        <f>V21*2</f>
        <v>7.8</v>
      </c>
      <c r="X21" s="99" t="s">
        <v>168</v>
      </c>
      <c r="Y21" s="9">
        <v>8.99</v>
      </c>
      <c r="Z21" s="9">
        <f>Y21*2</f>
        <v>17.98</v>
      </c>
      <c r="AA21" s="99" t="s">
        <v>168</v>
      </c>
      <c r="AB21" s="9">
        <v>3.89</v>
      </c>
      <c r="AC21" s="9">
        <f>AB21*2</f>
        <v>7.78</v>
      </c>
      <c r="AD21" s="99" t="s">
        <v>168</v>
      </c>
      <c r="AE21" s="9">
        <v>5.29</v>
      </c>
      <c r="AF21" s="9">
        <f>AE21*2</f>
        <v>10.58</v>
      </c>
    </row>
    <row r="22" spans="1:32" x14ac:dyDescent="0.2">
      <c r="A22" s="9">
        <v>12</v>
      </c>
      <c r="B22" s="9" t="s">
        <v>77</v>
      </c>
      <c r="C22" s="99" t="s">
        <v>168</v>
      </c>
      <c r="D22" s="9">
        <v>7.99</v>
      </c>
      <c r="E22" s="9">
        <f>D22*2</f>
        <v>15.98</v>
      </c>
      <c r="F22" s="99" t="s">
        <v>168</v>
      </c>
      <c r="G22" s="9">
        <v>2.99</v>
      </c>
      <c r="H22" s="9">
        <f>G22*2</f>
        <v>5.98</v>
      </c>
      <c r="I22" s="99" t="s">
        <v>168</v>
      </c>
      <c r="J22" s="9">
        <v>5.99</v>
      </c>
      <c r="K22" s="9">
        <f>J22*2</f>
        <v>11.98</v>
      </c>
      <c r="L22" s="99" t="s">
        <v>168</v>
      </c>
      <c r="M22" s="9">
        <v>7.99</v>
      </c>
      <c r="N22" s="9">
        <f>M22*2</f>
        <v>15.98</v>
      </c>
      <c r="O22" s="99" t="s">
        <v>168</v>
      </c>
      <c r="P22" s="9">
        <v>4.99</v>
      </c>
      <c r="Q22" s="9">
        <f>P22*2</f>
        <v>9.98</v>
      </c>
      <c r="R22" s="99" t="s">
        <v>168</v>
      </c>
      <c r="S22" s="9">
        <v>5.99</v>
      </c>
      <c r="T22" s="9">
        <f>S22*2</f>
        <v>11.98</v>
      </c>
      <c r="U22" s="99" t="s">
        <v>168</v>
      </c>
      <c r="V22" s="92">
        <v>6.29</v>
      </c>
      <c r="W22" s="9">
        <f>V22*2</f>
        <v>12.58</v>
      </c>
      <c r="X22" s="99" t="s">
        <v>168</v>
      </c>
      <c r="Y22" s="9">
        <v>6.99</v>
      </c>
      <c r="Z22" s="9">
        <f>Y22*2</f>
        <v>13.98</v>
      </c>
      <c r="AA22" s="99" t="s">
        <v>168</v>
      </c>
      <c r="AB22" s="9">
        <v>3.49</v>
      </c>
      <c r="AC22" s="9">
        <f>AB22*2</f>
        <v>6.98</v>
      </c>
      <c r="AD22" s="99" t="s">
        <v>168</v>
      </c>
      <c r="AE22" s="9">
        <v>3.49</v>
      </c>
      <c r="AF22" s="9">
        <f>AE22*2</f>
        <v>6.98</v>
      </c>
    </row>
    <row r="23" spans="1:32" x14ac:dyDescent="0.2">
      <c r="A23" s="9">
        <v>13</v>
      </c>
      <c r="B23" s="9" t="s">
        <v>78</v>
      </c>
      <c r="C23" s="99" t="s">
        <v>168</v>
      </c>
      <c r="D23" s="9">
        <v>10.99</v>
      </c>
      <c r="E23" s="9">
        <f>D23*2</f>
        <v>21.98</v>
      </c>
      <c r="F23" s="99" t="s">
        <v>168</v>
      </c>
      <c r="G23" s="9">
        <v>7.99</v>
      </c>
      <c r="H23" s="9">
        <f>G23*2</f>
        <v>15.98</v>
      </c>
      <c r="I23" s="99" t="s">
        <v>168</v>
      </c>
      <c r="J23" s="9">
        <v>12.99</v>
      </c>
      <c r="K23" s="9">
        <f>J23*2</f>
        <v>25.98</v>
      </c>
      <c r="L23" s="99" t="s">
        <v>168</v>
      </c>
      <c r="M23" s="9">
        <v>10.99</v>
      </c>
      <c r="N23" s="9">
        <f>M23*2</f>
        <v>21.98</v>
      </c>
      <c r="O23" s="99" t="s">
        <v>168</v>
      </c>
      <c r="P23" s="9">
        <v>9.99</v>
      </c>
      <c r="Q23" s="9">
        <f>P23*2</f>
        <v>19.98</v>
      </c>
      <c r="R23" s="99" t="s">
        <v>168</v>
      </c>
      <c r="S23" s="9">
        <v>12.99</v>
      </c>
      <c r="T23" s="9">
        <f>S23*2</f>
        <v>25.98</v>
      </c>
      <c r="U23" s="99" t="s">
        <v>168</v>
      </c>
      <c r="V23" s="92">
        <v>12.99</v>
      </c>
      <c r="W23" s="9">
        <f>V23*2</f>
        <v>25.98</v>
      </c>
      <c r="X23" s="99" t="s">
        <v>168</v>
      </c>
      <c r="Y23" s="9">
        <v>8.99</v>
      </c>
      <c r="Z23" s="9">
        <f>Y23*2</f>
        <v>17.98</v>
      </c>
      <c r="AA23" s="99" t="s">
        <v>168</v>
      </c>
      <c r="AB23" s="9">
        <v>9.99</v>
      </c>
      <c r="AC23" s="9">
        <f>AB23*2</f>
        <v>19.98</v>
      </c>
      <c r="AD23" s="99" t="s">
        <v>168</v>
      </c>
      <c r="AE23" s="9">
        <v>7.89</v>
      </c>
      <c r="AF23" s="9">
        <f>AE23*2</f>
        <v>15.78</v>
      </c>
    </row>
    <row r="24" spans="1:32" x14ac:dyDescent="0.2">
      <c r="A24" s="9">
        <v>14</v>
      </c>
      <c r="B24" s="9" t="s">
        <v>79</v>
      </c>
      <c r="C24" s="99" t="s">
        <v>168</v>
      </c>
      <c r="D24" s="9">
        <v>6.99</v>
      </c>
      <c r="E24" s="9">
        <f>D24*2</f>
        <v>13.98</v>
      </c>
      <c r="F24" s="99" t="s">
        <v>168</v>
      </c>
      <c r="G24" s="9">
        <v>5.99</v>
      </c>
      <c r="H24" s="9">
        <f>G24*2</f>
        <v>11.98</v>
      </c>
      <c r="I24" s="99" t="s">
        <v>168</v>
      </c>
      <c r="J24" s="9">
        <v>6.49</v>
      </c>
      <c r="K24" s="9">
        <f>J24*2</f>
        <v>12.98</v>
      </c>
      <c r="L24" s="99" t="s">
        <v>168</v>
      </c>
      <c r="M24" s="9">
        <v>6.99</v>
      </c>
      <c r="N24" s="9">
        <f>M24*2</f>
        <v>13.98</v>
      </c>
      <c r="O24" s="99" t="s">
        <v>168</v>
      </c>
      <c r="P24" s="9">
        <v>5.99</v>
      </c>
      <c r="Q24" s="9">
        <f>P24*2</f>
        <v>11.98</v>
      </c>
      <c r="R24" s="99" t="s">
        <v>168</v>
      </c>
      <c r="S24" s="9">
        <v>5.49</v>
      </c>
      <c r="T24" s="9">
        <f>S24*2</f>
        <v>10.98</v>
      </c>
      <c r="U24" s="99" t="s">
        <v>168</v>
      </c>
      <c r="V24" s="92">
        <v>6.9</v>
      </c>
      <c r="W24" s="92">
        <f>V24*2</f>
        <v>13.8</v>
      </c>
      <c r="X24" s="99" t="s">
        <v>168</v>
      </c>
      <c r="Y24" s="9">
        <v>4.99</v>
      </c>
      <c r="Z24" s="9">
        <f>Y24*2</f>
        <v>9.98</v>
      </c>
      <c r="AA24" s="99" t="s">
        <v>168</v>
      </c>
      <c r="AB24" s="9">
        <v>6.79</v>
      </c>
      <c r="AC24" s="9">
        <f>AB24*2</f>
        <v>13.58</v>
      </c>
      <c r="AD24" s="99" t="s">
        <v>168</v>
      </c>
      <c r="AE24" s="9">
        <v>3.99</v>
      </c>
      <c r="AF24" s="9">
        <f>AE24*2</f>
        <v>7.98</v>
      </c>
    </row>
    <row r="25" spans="1:32" x14ac:dyDescent="0.2">
      <c r="A25" s="9">
        <v>15</v>
      </c>
      <c r="B25" s="9" t="s">
        <v>80</v>
      </c>
      <c r="C25" s="9" t="s">
        <v>169</v>
      </c>
      <c r="D25" s="9">
        <v>25.99</v>
      </c>
      <c r="E25" s="9">
        <f>D25</f>
        <v>25.99</v>
      </c>
      <c r="F25" s="9" t="s">
        <v>170</v>
      </c>
      <c r="G25" s="9">
        <v>27.99</v>
      </c>
      <c r="H25" s="9">
        <f>G25</f>
        <v>27.99</v>
      </c>
      <c r="I25" s="9" t="s">
        <v>170</v>
      </c>
      <c r="J25" s="9">
        <v>29.99</v>
      </c>
      <c r="K25" s="9">
        <f>J25</f>
        <v>29.99</v>
      </c>
      <c r="L25" s="9" t="s">
        <v>169</v>
      </c>
      <c r="M25" s="9">
        <v>25.99</v>
      </c>
      <c r="N25" s="9">
        <f>M25</f>
        <v>25.99</v>
      </c>
      <c r="O25" s="9" t="s">
        <v>170</v>
      </c>
      <c r="P25" s="9">
        <v>22.99</v>
      </c>
      <c r="Q25" s="9">
        <f>P25</f>
        <v>22.99</v>
      </c>
      <c r="R25" s="9" t="s">
        <v>170</v>
      </c>
      <c r="S25" s="9">
        <v>21.99</v>
      </c>
      <c r="T25" s="9">
        <f>S25</f>
        <v>21.99</v>
      </c>
      <c r="U25" s="9" t="s">
        <v>170</v>
      </c>
      <c r="V25" s="92">
        <v>27.9</v>
      </c>
      <c r="W25" s="92">
        <f>V25</f>
        <v>27.9</v>
      </c>
      <c r="X25" s="9" t="s">
        <v>169</v>
      </c>
      <c r="Y25" s="9">
        <v>22.9</v>
      </c>
      <c r="Z25" s="92">
        <f>Y25</f>
        <v>22.9</v>
      </c>
      <c r="AA25" s="9" t="s">
        <v>170</v>
      </c>
      <c r="AB25" s="9">
        <v>27.49</v>
      </c>
      <c r="AC25" s="9">
        <f>AB25</f>
        <v>27.49</v>
      </c>
      <c r="AD25" s="9" t="s">
        <v>170</v>
      </c>
      <c r="AE25" s="9">
        <v>22.99</v>
      </c>
      <c r="AF25" s="9">
        <f>AE25</f>
        <v>22.99</v>
      </c>
    </row>
    <row r="26" spans="1:32" x14ac:dyDescent="0.2">
      <c r="A26" s="9">
        <v>16</v>
      </c>
      <c r="B26" s="9" t="s">
        <v>81</v>
      </c>
      <c r="C26" s="9" t="s">
        <v>171</v>
      </c>
      <c r="D26" s="9">
        <v>10.29</v>
      </c>
      <c r="E26" s="9">
        <f>D26*4</f>
        <v>41.16</v>
      </c>
      <c r="F26" s="9" t="s">
        <v>174</v>
      </c>
      <c r="G26" s="9">
        <v>10.99</v>
      </c>
      <c r="H26" s="9">
        <f>G26*4</f>
        <v>43.96</v>
      </c>
      <c r="I26" s="9" t="s">
        <v>171</v>
      </c>
      <c r="J26" s="9">
        <v>11.99</v>
      </c>
      <c r="K26" s="9">
        <f>J26*4</f>
        <v>47.96</v>
      </c>
      <c r="L26" s="9" t="s">
        <v>171</v>
      </c>
      <c r="M26" s="9">
        <v>10.29</v>
      </c>
      <c r="N26" s="9">
        <f>M26*4</f>
        <v>41.16</v>
      </c>
      <c r="O26" s="9" t="s">
        <v>171</v>
      </c>
      <c r="P26" s="9">
        <v>10.99</v>
      </c>
      <c r="Q26" s="9">
        <f>P26*4</f>
        <v>43.96</v>
      </c>
      <c r="R26" s="9" t="s">
        <v>172</v>
      </c>
      <c r="S26" s="9">
        <v>10.49</v>
      </c>
      <c r="T26" s="9">
        <f>S26*4</f>
        <v>41.96</v>
      </c>
      <c r="U26" s="9" t="s">
        <v>173</v>
      </c>
      <c r="V26" s="92">
        <v>10.49</v>
      </c>
      <c r="W26" s="9">
        <f>V26*4</f>
        <v>41.96</v>
      </c>
      <c r="X26" s="9" t="s">
        <v>172</v>
      </c>
      <c r="Y26" s="9">
        <v>14.29</v>
      </c>
      <c r="Z26" s="9">
        <f>Y26*4</f>
        <v>57.16</v>
      </c>
      <c r="AA26" s="9" t="s">
        <v>172</v>
      </c>
      <c r="AB26" s="92">
        <v>11.2</v>
      </c>
      <c r="AC26" s="92">
        <f>AB26*4</f>
        <v>44.8</v>
      </c>
      <c r="AD26" s="9" t="s">
        <v>174</v>
      </c>
      <c r="AE26" s="9">
        <v>10.99</v>
      </c>
      <c r="AF26" s="9">
        <f>AE26*4</f>
        <v>43.96</v>
      </c>
    </row>
    <row r="27" spans="1:32" x14ac:dyDescent="0.2">
      <c r="A27" s="9"/>
      <c r="B27" s="91" t="s">
        <v>82</v>
      </c>
      <c r="C27" s="321">
        <f>SUM(E11:E26)</f>
        <v>278.77999999999997</v>
      </c>
      <c r="D27" s="322"/>
      <c r="E27" s="323"/>
      <c r="F27" s="321">
        <f>SUM(H11:H26)</f>
        <v>276.61999999999995</v>
      </c>
      <c r="G27" s="322"/>
      <c r="H27" s="323"/>
      <c r="I27" s="321">
        <f>SUM(K11:K26)</f>
        <v>293.71999999999997</v>
      </c>
      <c r="J27" s="322"/>
      <c r="K27" s="323"/>
      <c r="L27" s="321">
        <f>SUM(N11:N26)</f>
        <v>287.14</v>
      </c>
      <c r="M27" s="322"/>
      <c r="N27" s="323"/>
      <c r="O27" s="321">
        <f>SUM(Q11:Q26)</f>
        <v>273.21999999999997</v>
      </c>
      <c r="P27" s="322"/>
      <c r="Q27" s="323"/>
      <c r="R27" s="321">
        <f>SUM(T11:T26)</f>
        <v>287.41999999999996</v>
      </c>
      <c r="S27" s="322"/>
      <c r="T27" s="323"/>
      <c r="U27" s="321">
        <f>SUM(W11:W26)</f>
        <v>269.97000000000003</v>
      </c>
      <c r="V27" s="322"/>
      <c r="W27" s="323"/>
      <c r="X27" s="324">
        <f>SUM(Z11:Z26)</f>
        <v>305.32999999999993</v>
      </c>
      <c r="Y27" s="325"/>
      <c r="Z27" s="326"/>
      <c r="AA27" s="321">
        <f>SUM(AC11:AC26)</f>
        <v>269.97999999999996</v>
      </c>
      <c r="AB27" s="322"/>
      <c r="AC27" s="323"/>
      <c r="AD27" s="314">
        <f>SUM(AF11:AF26)</f>
        <v>262.41999999999996</v>
      </c>
      <c r="AE27" s="315"/>
      <c r="AF27" s="316"/>
    </row>
    <row r="29" spans="1:32" x14ac:dyDescent="0.2">
      <c r="A29" s="298" t="s">
        <v>98</v>
      </c>
      <c r="B29" s="298"/>
      <c r="C29" s="298"/>
      <c r="E29" s="96"/>
      <c r="F29" s="96"/>
      <c r="G29" s="96"/>
      <c r="H29" s="96"/>
      <c r="I29" s="96"/>
      <c r="K29" s="93" t="s">
        <v>103</v>
      </c>
      <c r="L29" s="94"/>
      <c r="M29" s="95"/>
      <c r="N29" s="93"/>
      <c r="O29" s="95"/>
    </row>
    <row r="30" spans="1:32" x14ac:dyDescent="0.2">
      <c r="A30" s="9">
        <v>1</v>
      </c>
      <c r="B30" s="9" t="s">
        <v>83</v>
      </c>
      <c r="C30" s="92">
        <f>C27</f>
        <v>278.77999999999997</v>
      </c>
      <c r="E30" s="97"/>
      <c r="F30" s="97"/>
      <c r="G30" s="97"/>
      <c r="H30" s="319"/>
      <c r="I30" s="319"/>
      <c r="K30" s="318" t="s">
        <v>179</v>
      </c>
      <c r="L30" s="318"/>
      <c r="M30" s="318"/>
      <c r="N30" s="327">
        <v>1.2531000000000001</v>
      </c>
      <c r="O30" s="318"/>
    </row>
    <row r="31" spans="1:32" x14ac:dyDescent="0.2">
      <c r="A31" s="9">
        <v>2</v>
      </c>
      <c r="B31" s="9" t="s">
        <v>86</v>
      </c>
      <c r="C31" s="92">
        <f>F27</f>
        <v>276.61999999999995</v>
      </c>
      <c r="E31" s="98" t="s">
        <v>102</v>
      </c>
      <c r="F31" s="98"/>
      <c r="G31" s="98"/>
      <c r="H31" s="98"/>
      <c r="I31" s="98"/>
      <c r="K31" s="318" t="s">
        <v>183</v>
      </c>
      <c r="L31" s="318"/>
      <c r="M31" s="318"/>
      <c r="N31" s="327">
        <v>6.54E-2</v>
      </c>
      <c r="O31" s="318"/>
    </row>
    <row r="32" spans="1:32" x14ac:dyDescent="0.2">
      <c r="A32" s="9">
        <v>3</v>
      </c>
      <c r="B32" s="9" t="s">
        <v>87</v>
      </c>
      <c r="C32" s="92">
        <f>I27</f>
        <v>293.71999999999997</v>
      </c>
      <c r="E32" s="300" t="s">
        <v>175</v>
      </c>
      <c r="F32" s="300"/>
      <c r="G32" s="300"/>
      <c r="H32" s="331">
        <f>MIN(C32:C41)</f>
        <v>262.41999999999996</v>
      </c>
      <c r="I32" s="331"/>
      <c r="K32" s="318" t="s">
        <v>180</v>
      </c>
      <c r="L32" s="318"/>
      <c r="M32" s="318"/>
      <c r="N32" s="327">
        <v>4.2099999999999999E-2</v>
      </c>
      <c r="O32" s="318"/>
    </row>
    <row r="33" spans="1:15" x14ac:dyDescent="0.2">
      <c r="A33" s="9">
        <v>4</v>
      </c>
      <c r="B33" s="9" t="s">
        <v>88</v>
      </c>
      <c r="C33" s="92">
        <f>L27</f>
        <v>287.14</v>
      </c>
      <c r="E33" s="301" t="s">
        <v>176</v>
      </c>
      <c r="F33" s="301"/>
      <c r="G33" s="301"/>
      <c r="H33" s="332">
        <f>MAX(C30:C39)</f>
        <v>305.32999999999993</v>
      </c>
      <c r="I33" s="332"/>
    </row>
    <row r="34" spans="1:15" x14ac:dyDescent="0.2">
      <c r="A34" s="9">
        <v>5</v>
      </c>
      <c r="B34" s="9" t="s">
        <v>89</v>
      </c>
      <c r="C34" s="92">
        <f>O27</f>
        <v>273.21999999999997</v>
      </c>
      <c r="E34" s="302" t="s">
        <v>106</v>
      </c>
      <c r="F34" s="302"/>
      <c r="G34" s="302"/>
      <c r="H34" s="333">
        <f>AVERAGE(C30:C39)</f>
        <v>280.45999999999998</v>
      </c>
      <c r="I34" s="333"/>
      <c r="K34" s="98" t="s">
        <v>104</v>
      </c>
      <c r="L34" s="98"/>
      <c r="M34" s="98"/>
      <c r="N34" s="98"/>
      <c r="O34" s="98"/>
    </row>
    <row r="35" spans="1:15" x14ac:dyDescent="0.2">
      <c r="A35" s="9">
        <v>6</v>
      </c>
      <c r="B35" s="9" t="s">
        <v>94</v>
      </c>
      <c r="C35" s="92">
        <f>R27</f>
        <v>287.41999999999996</v>
      </c>
      <c r="E35" s="303" t="s">
        <v>107</v>
      </c>
      <c r="F35" s="304"/>
      <c r="G35" s="305"/>
      <c r="H35" s="329">
        <v>271.68</v>
      </c>
      <c r="I35" s="330"/>
      <c r="K35" s="318" t="s">
        <v>177</v>
      </c>
      <c r="L35" s="318"/>
      <c r="M35" s="318"/>
      <c r="N35" s="327">
        <v>-0.46310000000000001</v>
      </c>
      <c r="O35" s="318"/>
    </row>
    <row r="36" spans="1:15" x14ac:dyDescent="0.2">
      <c r="A36" s="9">
        <v>7</v>
      </c>
      <c r="B36" s="9" t="s">
        <v>90</v>
      </c>
      <c r="C36" s="92">
        <f>U27</f>
        <v>269.97000000000003</v>
      </c>
      <c r="E36" s="306" t="s">
        <v>108</v>
      </c>
      <c r="F36" s="307"/>
      <c r="G36" s="308"/>
      <c r="H36" s="334">
        <f>H34/H35-1*100%</f>
        <v>3.231743227326267E-2</v>
      </c>
      <c r="I36" s="335"/>
      <c r="K36" s="318" t="s">
        <v>178</v>
      </c>
      <c r="L36" s="318"/>
      <c r="M36" s="318"/>
      <c r="N36" s="327">
        <v>-0.1583</v>
      </c>
      <c r="O36" s="318"/>
    </row>
    <row r="37" spans="1:15" x14ac:dyDescent="0.2">
      <c r="A37" s="9">
        <v>8</v>
      </c>
      <c r="B37" s="105" t="s">
        <v>99</v>
      </c>
      <c r="C37" s="106">
        <f>X27</f>
        <v>305.32999999999993</v>
      </c>
      <c r="E37" s="299"/>
      <c r="F37" s="299"/>
      <c r="G37" s="101"/>
      <c r="H37" s="103"/>
      <c r="I37" s="103"/>
      <c r="K37" s="328"/>
      <c r="L37" s="328"/>
      <c r="M37" s="328"/>
      <c r="N37" s="328"/>
      <c r="O37" s="328"/>
    </row>
    <row r="38" spans="1:15" x14ac:dyDescent="0.2">
      <c r="A38" s="9">
        <v>9</v>
      </c>
      <c r="B38" s="9" t="s">
        <v>100</v>
      </c>
      <c r="C38" s="92">
        <f>AA27</f>
        <v>269.97999999999996</v>
      </c>
      <c r="E38" s="109" t="s">
        <v>181</v>
      </c>
      <c r="F38" s="109"/>
      <c r="G38" s="100"/>
      <c r="H38" s="103"/>
      <c r="I38" s="103"/>
      <c r="J38" s="102"/>
    </row>
    <row r="39" spans="1:15" x14ac:dyDescent="0.2">
      <c r="A39" s="9">
        <v>10</v>
      </c>
      <c r="B39" s="107" t="s">
        <v>101</v>
      </c>
      <c r="C39" s="108">
        <f>AD27</f>
        <v>262.41999999999996</v>
      </c>
    </row>
  </sheetData>
  <mergeCells count="49">
    <mergeCell ref="N36:O36"/>
    <mergeCell ref="K37:M37"/>
    <mergeCell ref="N37:O37"/>
    <mergeCell ref="K32:M32"/>
    <mergeCell ref="H35:I35"/>
    <mergeCell ref="H32:I32"/>
    <mergeCell ref="H33:I33"/>
    <mergeCell ref="H34:I34"/>
    <mergeCell ref="H36:I36"/>
    <mergeCell ref="K36:M36"/>
    <mergeCell ref="N30:O30"/>
    <mergeCell ref="N31:O31"/>
    <mergeCell ref="N32:O32"/>
    <mergeCell ref="K35:M35"/>
    <mergeCell ref="N35:O35"/>
    <mergeCell ref="AD27:AF27"/>
    <mergeCell ref="A9:A10"/>
    <mergeCell ref="K30:M30"/>
    <mergeCell ref="K31:M31"/>
    <mergeCell ref="H30:I30"/>
    <mergeCell ref="AD9:AF9"/>
    <mergeCell ref="C27:E27"/>
    <mergeCell ref="F27:H27"/>
    <mergeCell ref="I27:K27"/>
    <mergeCell ref="L27:N27"/>
    <mergeCell ref="O27:Q27"/>
    <mergeCell ref="R27:T27"/>
    <mergeCell ref="U27:W27"/>
    <mergeCell ref="X27:Z27"/>
    <mergeCell ref="AA27:AC27"/>
    <mergeCell ref="L9:N9"/>
    <mergeCell ref="O9:Q9"/>
    <mergeCell ref="R9:T9"/>
    <mergeCell ref="U9:W9"/>
    <mergeCell ref="X9:Z9"/>
    <mergeCell ref="AA9:AC9"/>
    <mergeCell ref="B7:K7"/>
    <mergeCell ref="B8:K8"/>
    <mergeCell ref="B9:B10"/>
    <mergeCell ref="C9:E9"/>
    <mergeCell ref="F9:H9"/>
    <mergeCell ref="I9:K9"/>
    <mergeCell ref="A29:C29"/>
    <mergeCell ref="E37:F37"/>
    <mergeCell ref="E32:G32"/>
    <mergeCell ref="E33:G33"/>
    <mergeCell ref="E34:G34"/>
    <mergeCell ref="E35:G35"/>
    <mergeCell ref="E36:G36"/>
  </mergeCells>
  <pageMargins left="0.31496062992125984" right="0.31496062992125984" top="0.78740157480314965" bottom="0.78740157480314965" header="0.31496062992125984" footer="0.31496062992125984"/>
  <pageSetup paperSize="9" scale="45" orientation="landscape" horizontalDpi="0" verticalDpi="0" r:id="rId1"/>
  <ignoredErrors>
    <ignoredError sqref="E20 E16:E17 AC16:AC17 AC20 Z16:Z17 Z20 W16:W20 T16:T20 Q16:Q20 N16:N20 K16:K20 H16:H20 AF20 AF16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F69"/>
  <sheetViews>
    <sheetView topLeftCell="G16" zoomScaleNormal="100" workbookViewId="0">
      <selection activeCell="K40" sqref="K40:O40"/>
    </sheetView>
  </sheetViews>
  <sheetFormatPr defaultRowHeight="12.75" x14ac:dyDescent="0.2"/>
  <cols>
    <col min="1" max="1" width="4.28515625" style="112" customWidth="1"/>
    <col min="2" max="2" width="29" style="112" customWidth="1"/>
    <col min="3" max="3" width="11.7109375" style="112" customWidth="1"/>
    <col min="4" max="5" width="10.28515625" style="112" customWidth="1"/>
    <col min="6" max="6" width="10.140625" style="112" customWidth="1"/>
    <col min="7" max="7" width="10" style="112" customWidth="1"/>
    <col min="8" max="8" width="11" style="112" customWidth="1"/>
    <col min="9" max="9" width="10.42578125" style="112" customWidth="1"/>
    <col min="10" max="10" width="11" style="112" customWidth="1"/>
    <col min="11" max="14" width="10" style="112" customWidth="1"/>
    <col min="15" max="15" width="12.42578125" style="112" customWidth="1"/>
    <col min="16" max="17" width="10" style="112" customWidth="1"/>
    <col min="18" max="18" width="11" style="112" customWidth="1"/>
    <col min="19" max="20" width="10" style="112" customWidth="1"/>
    <col min="21" max="21" width="11" style="112" customWidth="1"/>
    <col min="22" max="26" width="10" style="112" customWidth="1"/>
    <col min="27" max="27" width="9" style="112" customWidth="1"/>
    <col min="28" max="29" width="10" style="112" customWidth="1"/>
    <col min="30" max="30" width="9" style="112" customWidth="1"/>
    <col min="31" max="31" width="10" style="112" bestFit="1" customWidth="1"/>
    <col min="32" max="32" width="11.5703125" style="112" customWidth="1"/>
    <col min="33" max="16384" width="9.140625" style="112"/>
  </cols>
  <sheetData>
    <row r="7" spans="1:32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32" ht="14.25" x14ac:dyDescent="0.2">
      <c r="B8" s="368" t="s">
        <v>234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32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193</v>
      </c>
      <c r="M9" s="366"/>
      <c r="N9" s="366"/>
      <c r="O9" s="366" t="s">
        <v>116</v>
      </c>
      <c r="P9" s="366"/>
      <c r="Q9" s="366"/>
      <c r="R9" s="366" t="s">
        <v>117</v>
      </c>
      <c r="S9" s="366"/>
      <c r="T9" s="366"/>
      <c r="U9" s="366" t="s">
        <v>90</v>
      </c>
      <c r="V9" s="366"/>
      <c r="W9" s="366"/>
      <c r="X9" s="366" t="s">
        <v>99</v>
      </c>
      <c r="Y9" s="366"/>
      <c r="Z9" s="366"/>
      <c r="AA9" s="366" t="s">
        <v>100</v>
      </c>
      <c r="AB9" s="366"/>
      <c r="AC9" s="366"/>
      <c r="AD9" s="366" t="s">
        <v>93</v>
      </c>
      <c r="AE9" s="366"/>
      <c r="AF9" s="366"/>
    </row>
    <row r="10" spans="1:32" x14ac:dyDescent="0.2">
      <c r="A10" s="317"/>
      <c r="B10" s="311"/>
      <c r="C10" s="113" t="s">
        <v>84</v>
      </c>
      <c r="D10" s="113" t="s">
        <v>95</v>
      </c>
      <c r="E10" s="113" t="s">
        <v>96</v>
      </c>
      <c r="F10" s="127" t="s">
        <v>84</v>
      </c>
      <c r="G10" s="127" t="s">
        <v>95</v>
      </c>
      <c r="H10" s="127" t="s">
        <v>85</v>
      </c>
      <c r="I10" s="113" t="s">
        <v>84</v>
      </c>
      <c r="J10" s="113" t="s">
        <v>95</v>
      </c>
      <c r="K10" s="113" t="s">
        <v>85</v>
      </c>
      <c r="L10" s="113" t="s">
        <v>84</v>
      </c>
      <c r="M10" s="113" t="s">
        <v>95</v>
      </c>
      <c r="N10" s="113" t="s">
        <v>85</v>
      </c>
      <c r="O10" s="113" t="s">
        <v>84</v>
      </c>
      <c r="P10" s="113" t="s">
        <v>95</v>
      </c>
      <c r="Q10" s="113" t="s">
        <v>85</v>
      </c>
      <c r="R10" s="113" t="s">
        <v>84</v>
      </c>
      <c r="S10" s="113" t="s">
        <v>95</v>
      </c>
      <c r="T10" s="113" t="s">
        <v>85</v>
      </c>
      <c r="U10" s="113" t="s">
        <v>84</v>
      </c>
      <c r="V10" s="113" t="s">
        <v>95</v>
      </c>
      <c r="W10" s="113" t="s">
        <v>85</v>
      </c>
      <c r="X10" s="113" t="s">
        <v>84</v>
      </c>
      <c r="Y10" s="113" t="s">
        <v>95</v>
      </c>
      <c r="Z10" s="113" t="s">
        <v>85</v>
      </c>
      <c r="AA10" s="113" t="s">
        <v>84</v>
      </c>
      <c r="AB10" s="113" t="s">
        <v>95</v>
      </c>
      <c r="AC10" s="113" t="s">
        <v>85</v>
      </c>
      <c r="AD10" s="113" t="s">
        <v>84</v>
      </c>
      <c r="AE10" s="113" t="s">
        <v>95</v>
      </c>
      <c r="AF10" s="113" t="s">
        <v>85</v>
      </c>
    </row>
    <row r="11" spans="1:32" x14ac:dyDescent="0.2">
      <c r="A11" s="110">
        <v>1</v>
      </c>
      <c r="B11" s="129" t="s">
        <v>75</v>
      </c>
      <c r="C11" s="125" t="s">
        <v>119</v>
      </c>
      <c r="D11" s="125">
        <v>3.69</v>
      </c>
      <c r="E11" s="125">
        <f>D11*3</f>
        <v>11.07</v>
      </c>
      <c r="F11" s="125" t="s">
        <v>198</v>
      </c>
      <c r="G11" s="125">
        <v>2.79</v>
      </c>
      <c r="H11" s="125">
        <f>G11*3</f>
        <v>8.370000000000001</v>
      </c>
      <c r="I11" s="125" t="s">
        <v>118</v>
      </c>
      <c r="J11" s="125">
        <v>3.99</v>
      </c>
      <c r="K11" s="125">
        <f>J11*3</f>
        <v>11.97</v>
      </c>
      <c r="L11" s="125" t="s">
        <v>201</v>
      </c>
      <c r="M11" s="125">
        <v>3.49</v>
      </c>
      <c r="N11" s="125">
        <f>M11*3</f>
        <v>10.47</v>
      </c>
      <c r="O11" s="125" t="s">
        <v>118</v>
      </c>
      <c r="P11" s="125">
        <v>4.29</v>
      </c>
      <c r="Q11" s="125">
        <f>P11*3</f>
        <v>12.870000000000001</v>
      </c>
      <c r="R11" s="125" t="s">
        <v>226</v>
      </c>
      <c r="S11" s="125">
        <v>3.89</v>
      </c>
      <c r="T11" s="125">
        <f>S11*3</f>
        <v>11.67</v>
      </c>
      <c r="U11" s="125" t="s">
        <v>119</v>
      </c>
      <c r="V11" s="125">
        <v>3.59</v>
      </c>
      <c r="W11" s="125">
        <f>V11*3</f>
        <v>10.77</v>
      </c>
      <c r="X11" s="125" t="s">
        <v>235</v>
      </c>
      <c r="Y11" s="125">
        <v>4.99</v>
      </c>
      <c r="Z11" s="125">
        <f>Y11*3</f>
        <v>14.97</v>
      </c>
      <c r="AA11" s="125" t="s">
        <v>118</v>
      </c>
      <c r="AB11" s="125">
        <v>3.35</v>
      </c>
      <c r="AC11" s="125">
        <f>AB11*3</f>
        <v>10.050000000000001</v>
      </c>
      <c r="AD11" s="125" t="s">
        <v>212</v>
      </c>
      <c r="AE11" s="125">
        <v>2.99</v>
      </c>
      <c r="AF11" s="125">
        <f>AE11*3</f>
        <v>8.9700000000000006</v>
      </c>
    </row>
    <row r="12" spans="1:32" x14ac:dyDescent="0.2">
      <c r="A12" s="110">
        <v>2</v>
      </c>
      <c r="B12" s="129" t="s">
        <v>105</v>
      </c>
      <c r="C12" s="125" t="s">
        <v>184</v>
      </c>
      <c r="D12" s="125">
        <v>3.99</v>
      </c>
      <c r="E12" s="125">
        <f>D12*4</f>
        <v>15.96</v>
      </c>
      <c r="F12" s="125" t="s">
        <v>121</v>
      </c>
      <c r="G12" s="125">
        <v>3.29</v>
      </c>
      <c r="H12" s="125">
        <f>G12*4</f>
        <v>13.16</v>
      </c>
      <c r="I12" s="125" t="s">
        <v>125</v>
      </c>
      <c r="J12" s="125">
        <v>2.99</v>
      </c>
      <c r="K12" s="125">
        <f>J12*4</f>
        <v>11.96</v>
      </c>
      <c r="L12" s="125" t="s">
        <v>199</v>
      </c>
      <c r="M12" s="125">
        <v>3.78</v>
      </c>
      <c r="N12" s="125">
        <f>M12*4</f>
        <v>15.12</v>
      </c>
      <c r="O12" s="127" t="s">
        <v>123</v>
      </c>
      <c r="P12" s="125">
        <v>3.89</v>
      </c>
      <c r="Q12" s="125">
        <f>P12*4</f>
        <v>15.56</v>
      </c>
      <c r="R12" s="125" t="s">
        <v>199</v>
      </c>
      <c r="S12" s="125">
        <v>2.99</v>
      </c>
      <c r="T12" s="125">
        <f>S12*4</f>
        <v>11.96</v>
      </c>
      <c r="U12" s="125" t="s">
        <v>205</v>
      </c>
      <c r="V12" s="125">
        <v>3.89</v>
      </c>
      <c r="W12" s="125">
        <f>V12*4</f>
        <v>15.56</v>
      </c>
      <c r="X12" s="125" t="s">
        <v>202</v>
      </c>
      <c r="Y12" s="125">
        <v>3.69</v>
      </c>
      <c r="Z12" s="125">
        <f>Y12*4</f>
        <v>14.76</v>
      </c>
      <c r="AA12" s="125" t="s">
        <v>211</v>
      </c>
      <c r="AB12" s="125">
        <v>3.39</v>
      </c>
      <c r="AC12" s="125">
        <f>AB12*4</f>
        <v>13.56</v>
      </c>
      <c r="AD12" s="125" t="s">
        <v>199</v>
      </c>
      <c r="AE12" s="125">
        <v>2.99</v>
      </c>
      <c r="AF12" s="125">
        <f>AE12*4</f>
        <v>11.96</v>
      </c>
    </row>
    <row r="13" spans="1:32" x14ac:dyDescent="0.2">
      <c r="A13" s="110">
        <v>3</v>
      </c>
      <c r="B13" s="129" t="s">
        <v>109</v>
      </c>
      <c r="C13" s="125" t="s">
        <v>218</v>
      </c>
      <c r="D13" s="125">
        <v>5.89</v>
      </c>
      <c r="E13" s="125">
        <f>D13*4</f>
        <v>23.56</v>
      </c>
      <c r="F13" s="125" t="s">
        <v>185</v>
      </c>
      <c r="G13" s="125">
        <v>5.99</v>
      </c>
      <c r="H13" s="125">
        <f>G13*4</f>
        <v>23.96</v>
      </c>
      <c r="I13" s="125" t="s">
        <v>194</v>
      </c>
      <c r="J13" s="125">
        <v>5.99</v>
      </c>
      <c r="K13" s="125">
        <f>J13*4</f>
        <v>23.96</v>
      </c>
      <c r="L13" s="125" t="s">
        <v>194</v>
      </c>
      <c r="M13" s="125">
        <v>7.38</v>
      </c>
      <c r="N13" s="125">
        <f>M13*4</f>
        <v>29.52</v>
      </c>
      <c r="O13" s="125" t="s">
        <v>206</v>
      </c>
      <c r="P13" s="125">
        <v>6.29</v>
      </c>
      <c r="Q13" s="125">
        <f>P13*4</f>
        <v>25.16</v>
      </c>
      <c r="R13" s="125" t="s">
        <v>194</v>
      </c>
      <c r="S13" s="125">
        <v>6.69</v>
      </c>
      <c r="T13" s="125">
        <f>S13*4</f>
        <v>26.76</v>
      </c>
      <c r="U13" s="125" t="s">
        <v>194</v>
      </c>
      <c r="V13" s="125">
        <v>5.75</v>
      </c>
      <c r="W13" s="125">
        <f>V13*4</f>
        <v>23</v>
      </c>
      <c r="X13" s="125" t="s">
        <v>122</v>
      </c>
      <c r="Y13" s="125">
        <v>6.99</v>
      </c>
      <c r="Z13" s="125">
        <f>Y13*4</f>
        <v>27.96</v>
      </c>
      <c r="AA13" s="125" t="s">
        <v>194</v>
      </c>
      <c r="AB13" s="125">
        <v>5.69</v>
      </c>
      <c r="AC13" s="125">
        <f>AB13*4</f>
        <v>22.76</v>
      </c>
      <c r="AD13" s="125" t="s">
        <v>194</v>
      </c>
      <c r="AE13" s="125">
        <v>5.99</v>
      </c>
      <c r="AF13" s="125">
        <f>AE13*4</f>
        <v>23.96</v>
      </c>
    </row>
    <row r="14" spans="1:32" ht="21.75" customHeight="1" x14ac:dyDescent="0.2">
      <c r="A14" s="110">
        <v>4</v>
      </c>
      <c r="B14" s="129" t="s">
        <v>110</v>
      </c>
      <c r="C14" s="125" t="s">
        <v>185</v>
      </c>
      <c r="D14" s="125">
        <v>4.49</v>
      </c>
      <c r="E14" s="125">
        <f>D14*3</f>
        <v>13.47</v>
      </c>
      <c r="F14" s="125" t="s">
        <v>136</v>
      </c>
      <c r="G14" s="125">
        <v>3.59</v>
      </c>
      <c r="H14" s="125">
        <f>G14*3</f>
        <v>10.77</v>
      </c>
      <c r="I14" s="128" t="s">
        <v>221</v>
      </c>
      <c r="J14" s="125">
        <v>4.79</v>
      </c>
      <c r="K14" s="125">
        <f>J14*3</f>
        <v>14.370000000000001</v>
      </c>
      <c r="L14" s="125" t="s">
        <v>189</v>
      </c>
      <c r="M14" s="125">
        <v>5.9</v>
      </c>
      <c r="N14" s="125">
        <f>M14*3</f>
        <v>17.700000000000003</v>
      </c>
      <c r="O14" s="125" t="s">
        <v>189</v>
      </c>
      <c r="P14" s="125">
        <v>6.69</v>
      </c>
      <c r="Q14" s="125">
        <f>P14*3</f>
        <v>20.07</v>
      </c>
      <c r="R14" s="125" t="s">
        <v>214</v>
      </c>
      <c r="S14" s="125">
        <v>3.99</v>
      </c>
      <c r="T14" s="125">
        <f>S14*3</f>
        <v>11.97</v>
      </c>
      <c r="U14" s="125" t="s">
        <v>214</v>
      </c>
      <c r="V14" s="125">
        <v>3.99</v>
      </c>
      <c r="W14" s="125">
        <f>V14*3</f>
        <v>11.97</v>
      </c>
      <c r="X14" s="125" t="s">
        <v>133</v>
      </c>
      <c r="Y14" s="125">
        <v>5.59</v>
      </c>
      <c r="Z14" s="125">
        <f>Y14*3</f>
        <v>16.77</v>
      </c>
      <c r="AA14" s="125" t="s">
        <v>189</v>
      </c>
      <c r="AB14" s="125">
        <v>5.49</v>
      </c>
      <c r="AC14" s="125">
        <f>AB14*3</f>
        <v>16.47</v>
      </c>
      <c r="AD14" s="125" t="s">
        <v>134</v>
      </c>
      <c r="AE14" s="125">
        <v>4.99</v>
      </c>
      <c r="AF14" s="125">
        <f>AE14*3</f>
        <v>14.97</v>
      </c>
    </row>
    <row r="15" spans="1:32" x14ac:dyDescent="0.2">
      <c r="A15" s="110">
        <v>5</v>
      </c>
      <c r="B15" s="129" t="s">
        <v>16</v>
      </c>
      <c r="C15" s="125" t="s">
        <v>137</v>
      </c>
      <c r="D15" s="125">
        <v>1.69</v>
      </c>
      <c r="E15" s="125">
        <f>D15</f>
        <v>1.69</v>
      </c>
      <c r="F15" s="125" t="s">
        <v>141</v>
      </c>
      <c r="G15" s="125">
        <v>1.99</v>
      </c>
      <c r="H15" s="125">
        <f>G15</f>
        <v>1.99</v>
      </c>
      <c r="I15" s="125" t="s">
        <v>139</v>
      </c>
      <c r="J15" s="125">
        <v>1.59</v>
      </c>
      <c r="K15" s="125">
        <f>J15</f>
        <v>1.59</v>
      </c>
      <c r="L15" s="125" t="s">
        <v>141</v>
      </c>
      <c r="M15" s="125">
        <v>1.75</v>
      </c>
      <c r="N15" s="125">
        <f>M15</f>
        <v>1.75</v>
      </c>
      <c r="O15" s="125" t="s">
        <v>224</v>
      </c>
      <c r="P15" s="125">
        <v>1.39</v>
      </c>
      <c r="Q15" s="125">
        <f>P15</f>
        <v>1.39</v>
      </c>
      <c r="R15" s="125" t="s">
        <v>139</v>
      </c>
      <c r="S15" s="125">
        <v>1.29</v>
      </c>
      <c r="T15" s="125">
        <f>S15</f>
        <v>1.29</v>
      </c>
      <c r="U15" s="125" t="s">
        <v>137</v>
      </c>
      <c r="V15" s="125">
        <v>1.4</v>
      </c>
      <c r="W15" s="125">
        <f>V15</f>
        <v>1.4</v>
      </c>
      <c r="X15" s="125" t="s">
        <v>236</v>
      </c>
      <c r="Y15" s="125">
        <v>1.69</v>
      </c>
      <c r="Z15" s="125">
        <f>Y15</f>
        <v>1.69</v>
      </c>
      <c r="AA15" s="125" t="s">
        <v>239</v>
      </c>
      <c r="AB15" s="125">
        <v>1.69</v>
      </c>
      <c r="AC15" s="125">
        <f>AB15</f>
        <v>1.69</v>
      </c>
      <c r="AD15" s="125" t="s">
        <v>196</v>
      </c>
      <c r="AE15" s="125">
        <v>0.99</v>
      </c>
      <c r="AF15" s="125">
        <f>AE15</f>
        <v>0.99</v>
      </c>
    </row>
    <row r="16" spans="1:32" x14ac:dyDescent="0.2">
      <c r="A16" s="110">
        <v>6</v>
      </c>
      <c r="B16" s="129" t="s">
        <v>111</v>
      </c>
      <c r="C16" s="125" t="s">
        <v>142</v>
      </c>
      <c r="D16" s="125">
        <v>1.99</v>
      </c>
      <c r="E16" s="125">
        <f>D16*2</f>
        <v>3.98</v>
      </c>
      <c r="F16" s="125" t="s">
        <v>220</v>
      </c>
      <c r="G16" s="125">
        <v>2.39</v>
      </c>
      <c r="H16" s="125">
        <f>G16*2</f>
        <v>4.78</v>
      </c>
      <c r="I16" s="125" t="s">
        <v>195</v>
      </c>
      <c r="J16" s="125">
        <v>2.4900000000000002</v>
      </c>
      <c r="K16" s="125">
        <f>J16*2</f>
        <v>4.9800000000000004</v>
      </c>
      <c r="L16" s="125" t="s">
        <v>195</v>
      </c>
      <c r="M16" s="125">
        <v>2.79</v>
      </c>
      <c r="N16" s="125">
        <f>M16*2</f>
        <v>5.58</v>
      </c>
      <c r="O16" s="125" t="s">
        <v>187</v>
      </c>
      <c r="P16" s="125">
        <v>2.79</v>
      </c>
      <c r="Q16" s="125">
        <f>P16*2</f>
        <v>5.58</v>
      </c>
      <c r="R16" s="125" t="s">
        <v>187</v>
      </c>
      <c r="S16" s="125">
        <v>2.29</v>
      </c>
      <c r="T16" s="125">
        <f>S16*2</f>
        <v>4.58</v>
      </c>
      <c r="U16" s="125" t="s">
        <v>190</v>
      </c>
      <c r="V16" s="125">
        <v>1.89</v>
      </c>
      <c r="W16" s="125">
        <f>V16*2</f>
        <v>3.78</v>
      </c>
      <c r="X16" s="125" t="s">
        <v>237</v>
      </c>
      <c r="Y16" s="125">
        <v>2.39</v>
      </c>
      <c r="Z16" s="125">
        <f>Y16*2</f>
        <v>4.78</v>
      </c>
      <c r="AA16" s="125" t="s">
        <v>145</v>
      </c>
      <c r="AB16" s="125">
        <v>1.99</v>
      </c>
      <c r="AC16" s="125">
        <f>AB16*2</f>
        <v>3.98</v>
      </c>
      <c r="AD16" s="125" t="s">
        <v>187</v>
      </c>
      <c r="AE16" s="125">
        <v>1.99</v>
      </c>
      <c r="AF16" s="125">
        <f>AE16*2</f>
        <v>3.98</v>
      </c>
    </row>
    <row r="17" spans="1:32" x14ac:dyDescent="0.2">
      <c r="A17" s="110">
        <v>7</v>
      </c>
      <c r="B17" s="129" t="s">
        <v>76</v>
      </c>
      <c r="C17" s="125" t="s">
        <v>149</v>
      </c>
      <c r="D17" s="125">
        <v>7.99</v>
      </c>
      <c r="E17" s="125">
        <f>D17</f>
        <v>7.99</v>
      </c>
      <c r="F17" s="125" t="s">
        <v>149</v>
      </c>
      <c r="G17" s="125">
        <v>7.49</v>
      </c>
      <c r="H17" s="125">
        <f>G17</f>
        <v>7.49</v>
      </c>
      <c r="I17" s="125" t="s">
        <v>152</v>
      </c>
      <c r="J17" s="125">
        <v>7.99</v>
      </c>
      <c r="K17" s="125">
        <f>J17</f>
        <v>7.99</v>
      </c>
      <c r="L17" s="125" t="s">
        <v>149</v>
      </c>
      <c r="M17" s="125">
        <v>9.49</v>
      </c>
      <c r="N17" s="125">
        <f>M17</f>
        <v>9.49</v>
      </c>
      <c r="O17" s="125" t="s">
        <v>151</v>
      </c>
      <c r="P17" s="125">
        <v>9.99</v>
      </c>
      <c r="Q17" s="125">
        <f>P17</f>
        <v>9.99</v>
      </c>
      <c r="R17" s="125" t="s">
        <v>149</v>
      </c>
      <c r="S17" s="125">
        <v>7.99</v>
      </c>
      <c r="T17" s="125">
        <f>S17</f>
        <v>7.99</v>
      </c>
      <c r="U17" s="125" t="s">
        <v>244</v>
      </c>
      <c r="V17" s="125">
        <v>10.45</v>
      </c>
      <c r="W17" s="125">
        <f>V17</f>
        <v>10.45</v>
      </c>
      <c r="X17" s="125" t="s">
        <v>149</v>
      </c>
      <c r="Y17" s="125">
        <v>10.59</v>
      </c>
      <c r="Z17" s="125">
        <f>Y17</f>
        <v>10.59</v>
      </c>
      <c r="AA17" s="125" t="s">
        <v>152</v>
      </c>
      <c r="AB17" s="125">
        <v>9.39</v>
      </c>
      <c r="AC17" s="125">
        <f>AB17</f>
        <v>9.39</v>
      </c>
      <c r="AD17" s="125" t="s">
        <v>149</v>
      </c>
      <c r="AE17" s="125">
        <v>7.99</v>
      </c>
      <c r="AF17" s="125">
        <f>AE17</f>
        <v>7.99</v>
      </c>
    </row>
    <row r="18" spans="1:32" x14ac:dyDescent="0.2">
      <c r="A18" s="110">
        <v>8</v>
      </c>
      <c r="B18" s="129" t="s">
        <v>112</v>
      </c>
      <c r="C18" s="125" t="s">
        <v>156</v>
      </c>
      <c r="D18" s="125">
        <v>13.89</v>
      </c>
      <c r="E18" s="125">
        <f>D18*2</f>
        <v>27.78</v>
      </c>
      <c r="F18" s="125" t="s">
        <v>200</v>
      </c>
      <c r="G18" s="125">
        <v>15.99</v>
      </c>
      <c r="H18" s="125">
        <f>G18*2</f>
        <v>31.98</v>
      </c>
      <c r="I18" s="125" t="s">
        <v>156</v>
      </c>
      <c r="J18" s="125">
        <v>16.989999999999998</v>
      </c>
      <c r="K18" s="125">
        <f>J18*2</f>
        <v>33.979999999999997</v>
      </c>
      <c r="L18" s="125" t="s">
        <v>210</v>
      </c>
      <c r="M18" s="125">
        <v>13.75</v>
      </c>
      <c r="N18" s="125">
        <f>M18*2</f>
        <v>27.5</v>
      </c>
      <c r="O18" s="125" t="s">
        <v>153</v>
      </c>
      <c r="P18" s="125">
        <v>17.29</v>
      </c>
      <c r="Q18" s="125">
        <f>P18*2</f>
        <v>34.58</v>
      </c>
      <c r="R18" s="125" t="s">
        <v>153</v>
      </c>
      <c r="S18" s="125">
        <v>16.489999999999998</v>
      </c>
      <c r="T18" s="125">
        <f>S18*2</f>
        <v>32.979999999999997</v>
      </c>
      <c r="U18" s="125" t="s">
        <v>191</v>
      </c>
      <c r="V18" s="125">
        <v>13.29</v>
      </c>
      <c r="W18" s="125">
        <f>V18*2</f>
        <v>26.58</v>
      </c>
      <c r="X18" s="125" t="s">
        <v>191</v>
      </c>
      <c r="Y18" s="125">
        <v>15.99</v>
      </c>
      <c r="Z18" s="125">
        <f>Y18*2</f>
        <v>31.98</v>
      </c>
      <c r="AA18" s="125" t="s">
        <v>153</v>
      </c>
      <c r="AB18" s="125">
        <v>14.49</v>
      </c>
      <c r="AC18" s="125">
        <f>AB18*2</f>
        <v>28.98</v>
      </c>
      <c r="AD18" s="125" t="s">
        <v>153</v>
      </c>
      <c r="AE18" s="125">
        <v>17.59</v>
      </c>
      <c r="AF18" s="125">
        <f>AE18*2</f>
        <v>35.18</v>
      </c>
    </row>
    <row r="19" spans="1:32" x14ac:dyDescent="0.2">
      <c r="A19" s="110">
        <v>9</v>
      </c>
      <c r="B19" s="129" t="s">
        <v>113</v>
      </c>
      <c r="C19" s="125" t="s">
        <v>161</v>
      </c>
      <c r="D19" s="125">
        <v>13.99</v>
      </c>
      <c r="E19" s="125">
        <f>D19*2</f>
        <v>27.98</v>
      </c>
      <c r="F19" s="128" t="s">
        <v>188</v>
      </c>
      <c r="G19" s="125">
        <v>15.99</v>
      </c>
      <c r="H19" s="125">
        <f>G19*2</f>
        <v>31.98</v>
      </c>
      <c r="I19" s="125" t="s">
        <v>161</v>
      </c>
      <c r="J19" s="125">
        <v>12.99</v>
      </c>
      <c r="K19" s="125">
        <f>J19*2</f>
        <v>25.98</v>
      </c>
      <c r="L19" s="125" t="s">
        <v>210</v>
      </c>
      <c r="M19" s="125">
        <v>14.9</v>
      </c>
      <c r="N19" s="125">
        <f>M19*2</f>
        <v>29.8</v>
      </c>
      <c r="O19" s="125" t="s">
        <v>157</v>
      </c>
      <c r="P19" s="125">
        <v>11.99</v>
      </c>
      <c r="Q19" s="125">
        <f>P19*2</f>
        <v>23.98</v>
      </c>
      <c r="R19" s="125" t="s">
        <v>203</v>
      </c>
      <c r="S19" s="125">
        <v>17.989999999999998</v>
      </c>
      <c r="T19" s="125">
        <f>S19*2</f>
        <v>35.979999999999997</v>
      </c>
      <c r="U19" s="125" t="s">
        <v>157</v>
      </c>
      <c r="V19" s="125">
        <v>10.89</v>
      </c>
      <c r="W19" s="125">
        <f>V19*2</f>
        <v>21.78</v>
      </c>
      <c r="X19" s="125" t="s">
        <v>157</v>
      </c>
      <c r="Y19" s="125">
        <v>12.99</v>
      </c>
      <c r="Z19" s="125">
        <f>Y19*2</f>
        <v>25.98</v>
      </c>
      <c r="AA19" s="125" t="s">
        <v>157</v>
      </c>
      <c r="AB19" s="125">
        <v>10.89</v>
      </c>
      <c r="AC19" s="125">
        <f>AB19*2</f>
        <v>21.78</v>
      </c>
      <c r="AD19" s="125" t="s">
        <v>157</v>
      </c>
      <c r="AE19" s="125">
        <v>11.99</v>
      </c>
      <c r="AF19" s="125">
        <f>AE19*2</f>
        <v>23.98</v>
      </c>
    </row>
    <row r="20" spans="1:32" x14ac:dyDescent="0.2">
      <c r="A20" s="111">
        <v>10</v>
      </c>
      <c r="B20" s="129" t="s">
        <v>227</v>
      </c>
      <c r="C20" s="125" t="s">
        <v>225</v>
      </c>
      <c r="D20" s="125">
        <v>2.19</v>
      </c>
      <c r="E20" s="125">
        <f>D20*3</f>
        <v>6.57</v>
      </c>
      <c r="F20" s="128" t="s">
        <v>228</v>
      </c>
      <c r="G20" s="125">
        <v>2.4900000000000002</v>
      </c>
      <c r="H20" s="125">
        <f>G20*3</f>
        <v>7.4700000000000006</v>
      </c>
      <c r="I20" s="125" t="s">
        <v>188</v>
      </c>
      <c r="J20" s="125">
        <v>2.4900000000000002</v>
      </c>
      <c r="K20" s="125">
        <f>J20*3</f>
        <v>7.4700000000000006</v>
      </c>
      <c r="L20" s="125" t="s">
        <v>222</v>
      </c>
      <c r="M20" s="125">
        <v>1.99</v>
      </c>
      <c r="N20" s="125">
        <f>M20*3</f>
        <v>5.97</v>
      </c>
      <c r="O20" s="125" t="s">
        <v>225</v>
      </c>
      <c r="P20" s="125">
        <v>2.29</v>
      </c>
      <c r="Q20" s="125">
        <f>P20*3</f>
        <v>6.87</v>
      </c>
      <c r="R20" s="125" t="s">
        <v>188</v>
      </c>
      <c r="S20" s="125">
        <v>2.79</v>
      </c>
      <c r="T20" s="125">
        <f>S20*3</f>
        <v>8.370000000000001</v>
      </c>
      <c r="U20" s="125" t="s">
        <v>245</v>
      </c>
      <c r="V20" s="125">
        <v>1.59</v>
      </c>
      <c r="W20" s="125">
        <f>V20*3</f>
        <v>4.7700000000000005</v>
      </c>
      <c r="X20" s="125" t="s">
        <v>240</v>
      </c>
      <c r="Y20" s="125">
        <v>1.89</v>
      </c>
      <c r="Z20" s="125">
        <f>Y20*3</f>
        <v>5.67</v>
      </c>
      <c r="AA20" s="125" t="s">
        <v>241</v>
      </c>
      <c r="AB20" s="125">
        <v>1.89</v>
      </c>
      <c r="AC20" s="125">
        <f>AB20*3</f>
        <v>5.67</v>
      </c>
      <c r="AD20" s="125" t="s">
        <v>222</v>
      </c>
      <c r="AE20" s="125">
        <v>2.4900000000000002</v>
      </c>
      <c r="AF20" s="125">
        <f>AE20*3</f>
        <v>7.4700000000000006</v>
      </c>
    </row>
    <row r="21" spans="1:32" x14ac:dyDescent="0.2">
      <c r="A21" s="110">
        <v>11</v>
      </c>
      <c r="B21" s="129" t="s">
        <v>114</v>
      </c>
      <c r="C21" s="125" t="s">
        <v>163</v>
      </c>
      <c r="D21" s="125">
        <v>2.79</v>
      </c>
      <c r="E21" s="125">
        <f>D21*3</f>
        <v>8.370000000000001</v>
      </c>
      <c r="F21" s="125" t="s">
        <v>165</v>
      </c>
      <c r="G21" s="125">
        <v>2.79</v>
      </c>
      <c r="H21" s="125">
        <f>G21*3</f>
        <v>8.370000000000001</v>
      </c>
      <c r="I21" s="125" t="s">
        <v>163</v>
      </c>
      <c r="J21" s="125">
        <v>3.19</v>
      </c>
      <c r="K21" s="125">
        <f>J21*3</f>
        <v>9.57</v>
      </c>
      <c r="L21" s="125" t="s">
        <v>165</v>
      </c>
      <c r="M21" s="125">
        <v>3.29</v>
      </c>
      <c r="N21" s="125">
        <f>M21*3</f>
        <v>9.870000000000001</v>
      </c>
      <c r="O21" s="125" t="s">
        <v>165</v>
      </c>
      <c r="P21" s="125">
        <v>2.99</v>
      </c>
      <c r="Q21" s="125">
        <f>P21*3</f>
        <v>8.9700000000000006</v>
      </c>
      <c r="R21" s="125" t="s">
        <v>197</v>
      </c>
      <c r="S21" s="125">
        <v>4.49</v>
      </c>
      <c r="T21" s="125">
        <f>S21*3</f>
        <v>13.47</v>
      </c>
      <c r="U21" s="125" t="s">
        <v>164</v>
      </c>
      <c r="V21" s="125">
        <v>2.69</v>
      </c>
      <c r="W21" s="125">
        <f>V21*3</f>
        <v>8.07</v>
      </c>
      <c r="X21" s="125" t="s">
        <v>163</v>
      </c>
      <c r="Y21" s="125">
        <v>3.69</v>
      </c>
      <c r="Z21" s="125">
        <f>Y21*3</f>
        <v>11.07</v>
      </c>
      <c r="AA21" s="125" t="s">
        <v>163</v>
      </c>
      <c r="AB21" s="125">
        <v>3.29</v>
      </c>
      <c r="AC21" s="125">
        <f>AB21*3</f>
        <v>9.870000000000001</v>
      </c>
      <c r="AD21" s="125" t="s">
        <v>165</v>
      </c>
      <c r="AE21" s="125">
        <v>3.49</v>
      </c>
      <c r="AF21" s="125">
        <f>AE21*3</f>
        <v>10.47</v>
      </c>
    </row>
    <row r="22" spans="1:32" x14ac:dyDescent="0.2">
      <c r="A22" s="110">
        <v>12</v>
      </c>
      <c r="B22" s="129" t="s">
        <v>167</v>
      </c>
      <c r="C22" s="125" t="s">
        <v>168</v>
      </c>
      <c r="D22" s="125">
        <v>4.99</v>
      </c>
      <c r="E22" s="125">
        <f>D22*2</f>
        <v>9.98</v>
      </c>
      <c r="F22" s="125" t="s">
        <v>168</v>
      </c>
      <c r="G22" s="125">
        <v>4.99</v>
      </c>
      <c r="H22" s="125">
        <f>G22*2</f>
        <v>9.98</v>
      </c>
      <c r="I22" s="125" t="s">
        <v>168</v>
      </c>
      <c r="J22" s="125">
        <v>4.6900000000000004</v>
      </c>
      <c r="K22" s="125">
        <f>J22*2</f>
        <v>9.3800000000000008</v>
      </c>
      <c r="L22" s="125" t="s">
        <v>168</v>
      </c>
      <c r="M22" s="125">
        <v>4.29</v>
      </c>
      <c r="N22" s="125">
        <f>M22*2</f>
        <v>8.58</v>
      </c>
      <c r="O22" s="125" t="s">
        <v>168</v>
      </c>
      <c r="P22" s="125">
        <v>3.99</v>
      </c>
      <c r="Q22" s="125">
        <f>P22*2</f>
        <v>7.98</v>
      </c>
      <c r="R22" s="125" t="s">
        <v>168</v>
      </c>
      <c r="S22" s="125">
        <v>3.49</v>
      </c>
      <c r="T22" s="125">
        <f>S22*2</f>
        <v>6.98</v>
      </c>
      <c r="U22" s="125" t="s">
        <v>168</v>
      </c>
      <c r="V22" s="125">
        <v>4.29</v>
      </c>
      <c r="W22" s="125">
        <f>V22*2</f>
        <v>8.58</v>
      </c>
      <c r="X22" s="125"/>
      <c r="Y22" s="125">
        <v>4.9400000000000004</v>
      </c>
      <c r="Z22" s="125">
        <f t="shared" ref="Z22:Z26" si="0">Y22*2</f>
        <v>9.8800000000000008</v>
      </c>
      <c r="AA22" s="125" t="s">
        <v>168</v>
      </c>
      <c r="AB22" s="125">
        <v>3.59</v>
      </c>
      <c r="AC22" s="125">
        <f t="shared" ref="AC22:AC28" si="1">AB22*2</f>
        <v>7.18</v>
      </c>
      <c r="AD22" s="125" t="s">
        <v>168</v>
      </c>
      <c r="AE22" s="125">
        <v>6.99</v>
      </c>
      <c r="AF22" s="125">
        <f>AE22*2</f>
        <v>13.98</v>
      </c>
    </row>
    <row r="23" spans="1:32" x14ac:dyDescent="0.2">
      <c r="A23" s="110">
        <v>13</v>
      </c>
      <c r="B23" s="129" t="s">
        <v>77</v>
      </c>
      <c r="C23" s="125" t="s">
        <v>168</v>
      </c>
      <c r="D23" s="125">
        <v>7.99</v>
      </c>
      <c r="E23" s="125">
        <f>D23*2</f>
        <v>15.98</v>
      </c>
      <c r="F23" s="125" t="s">
        <v>168</v>
      </c>
      <c r="G23" s="125">
        <v>3.99</v>
      </c>
      <c r="H23" s="125">
        <f>G23*2</f>
        <v>7.98</v>
      </c>
      <c r="I23" s="125" t="s">
        <v>168</v>
      </c>
      <c r="J23" s="125">
        <v>6.99</v>
      </c>
      <c r="K23" s="125">
        <f>J23*2</f>
        <v>13.98</v>
      </c>
      <c r="L23" s="125" t="s">
        <v>168</v>
      </c>
      <c r="M23" s="125">
        <v>3.99</v>
      </c>
      <c r="N23" s="125">
        <f>M23*2</f>
        <v>7.98</v>
      </c>
      <c r="O23" s="125" t="s">
        <v>168</v>
      </c>
      <c r="P23" s="125">
        <v>1.35</v>
      </c>
      <c r="Q23" s="125">
        <f>P23*2</f>
        <v>2.7</v>
      </c>
      <c r="R23" s="125" t="s">
        <v>168</v>
      </c>
      <c r="S23" s="125">
        <v>6.99</v>
      </c>
      <c r="T23" s="125">
        <f>S23*2</f>
        <v>13.98</v>
      </c>
      <c r="U23" s="125" t="s">
        <v>168</v>
      </c>
      <c r="V23" s="125">
        <v>6.9</v>
      </c>
      <c r="W23" s="125">
        <f>V23*2</f>
        <v>13.8</v>
      </c>
      <c r="X23" s="125" t="s">
        <v>168</v>
      </c>
      <c r="Y23" s="125">
        <v>7.91</v>
      </c>
      <c r="Z23" s="125">
        <f t="shared" si="0"/>
        <v>15.82</v>
      </c>
      <c r="AA23" s="125" t="s">
        <v>168</v>
      </c>
      <c r="AB23" s="125">
        <v>4.59</v>
      </c>
      <c r="AC23" s="125">
        <f t="shared" si="1"/>
        <v>9.18</v>
      </c>
      <c r="AD23" s="125" t="s">
        <v>168</v>
      </c>
      <c r="AE23" s="125">
        <v>5.99</v>
      </c>
      <c r="AF23" s="125">
        <f>AE23*2</f>
        <v>11.98</v>
      </c>
    </row>
    <row r="24" spans="1:32" x14ac:dyDescent="0.2">
      <c r="A24" s="110">
        <v>14</v>
      </c>
      <c r="B24" s="129" t="s">
        <v>78</v>
      </c>
      <c r="C24" s="125" t="s">
        <v>168</v>
      </c>
      <c r="D24" s="125">
        <v>11.99</v>
      </c>
      <c r="E24" s="125">
        <f>D24*2</f>
        <v>23.98</v>
      </c>
      <c r="F24" s="125" t="s">
        <v>168</v>
      </c>
      <c r="G24" s="125">
        <v>6.99</v>
      </c>
      <c r="H24" s="125">
        <f>G24*2</f>
        <v>13.98</v>
      </c>
      <c r="I24" s="125" t="s">
        <v>168</v>
      </c>
      <c r="J24" s="125">
        <v>9.99</v>
      </c>
      <c r="K24" s="125">
        <f>J24*2</f>
        <v>19.98</v>
      </c>
      <c r="L24" s="125" t="s">
        <v>168</v>
      </c>
      <c r="M24" s="125">
        <v>12.99</v>
      </c>
      <c r="N24" s="125">
        <f>M24*2</f>
        <v>25.98</v>
      </c>
      <c r="O24" s="125" t="s">
        <v>168</v>
      </c>
      <c r="P24" s="125">
        <v>7.99</v>
      </c>
      <c r="Q24" s="125">
        <f>P24*2</f>
        <v>15.98</v>
      </c>
      <c r="R24" s="125" t="s">
        <v>168</v>
      </c>
      <c r="S24" s="125">
        <v>9.19</v>
      </c>
      <c r="T24" s="125">
        <f>S24*2</f>
        <v>18.38</v>
      </c>
      <c r="U24" s="125" t="s">
        <v>168</v>
      </c>
      <c r="V24" s="125">
        <v>12.9</v>
      </c>
      <c r="W24" s="125">
        <f>V24*2</f>
        <v>25.8</v>
      </c>
      <c r="X24" s="125" t="s">
        <v>168</v>
      </c>
      <c r="Y24" s="125">
        <v>9.89</v>
      </c>
      <c r="Z24" s="125">
        <f t="shared" si="0"/>
        <v>19.78</v>
      </c>
      <c r="AA24" s="125" t="s">
        <v>168</v>
      </c>
      <c r="AB24" s="125">
        <v>9.5</v>
      </c>
      <c r="AC24" s="125">
        <f t="shared" si="1"/>
        <v>19</v>
      </c>
      <c r="AD24" s="125" t="s">
        <v>168</v>
      </c>
      <c r="AE24" s="125">
        <v>6.99</v>
      </c>
      <c r="AF24" s="125">
        <f>AE24*2</f>
        <v>13.98</v>
      </c>
    </row>
    <row r="25" spans="1:32" x14ac:dyDescent="0.2">
      <c r="A25" s="110">
        <v>15</v>
      </c>
      <c r="B25" s="129" t="s">
        <v>79</v>
      </c>
      <c r="C25" s="125" t="s">
        <v>168</v>
      </c>
      <c r="D25" s="125">
        <v>9.35</v>
      </c>
      <c r="E25" s="125">
        <f>D25*2</f>
        <v>18.7</v>
      </c>
      <c r="F25" s="125" t="s">
        <v>168</v>
      </c>
      <c r="G25" s="125">
        <v>5.99</v>
      </c>
      <c r="H25" s="125">
        <f>G25*2</f>
        <v>11.98</v>
      </c>
      <c r="I25" s="125" t="s">
        <v>168</v>
      </c>
      <c r="J25" s="125">
        <v>7.99</v>
      </c>
      <c r="K25" s="125">
        <f>J25*2</f>
        <v>15.98</v>
      </c>
      <c r="L25" s="125" t="s">
        <v>168</v>
      </c>
      <c r="M25" s="125">
        <v>6.49</v>
      </c>
      <c r="N25" s="125">
        <f>M25*2</f>
        <v>12.98</v>
      </c>
      <c r="O25" s="125" t="s">
        <v>168</v>
      </c>
      <c r="P25" s="125">
        <v>3.99</v>
      </c>
      <c r="Q25" s="125">
        <f>P25*2</f>
        <v>7.98</v>
      </c>
      <c r="R25" s="125" t="s">
        <v>168</v>
      </c>
      <c r="S25" s="125">
        <v>7.89</v>
      </c>
      <c r="T25" s="125">
        <f>S25*2</f>
        <v>15.78</v>
      </c>
      <c r="U25" s="125" t="s">
        <v>168</v>
      </c>
      <c r="V25" s="125">
        <v>5.89</v>
      </c>
      <c r="W25" s="125">
        <f>V25*2</f>
        <v>11.78</v>
      </c>
      <c r="X25" s="125" t="s">
        <v>168</v>
      </c>
      <c r="Y25" s="125">
        <v>9.89</v>
      </c>
      <c r="Z25" s="125">
        <f t="shared" si="0"/>
        <v>19.78</v>
      </c>
      <c r="AA25" s="125" t="s">
        <v>168</v>
      </c>
      <c r="AB25" s="125">
        <v>4.8899999999999997</v>
      </c>
      <c r="AC25" s="125">
        <f t="shared" si="1"/>
        <v>9.7799999999999994</v>
      </c>
      <c r="AD25" s="125" t="s">
        <v>168</v>
      </c>
      <c r="AE25" s="125">
        <v>6.99</v>
      </c>
      <c r="AF25" s="125">
        <f>AE25*2</f>
        <v>13.98</v>
      </c>
    </row>
    <row r="26" spans="1:32" x14ac:dyDescent="0.2">
      <c r="A26" s="111">
        <v>16</v>
      </c>
      <c r="B26" s="129" t="s">
        <v>230</v>
      </c>
      <c r="C26" s="125" t="s">
        <v>168</v>
      </c>
      <c r="D26" s="125">
        <v>7.99</v>
      </c>
      <c r="E26" s="125">
        <f>D26*2</f>
        <v>15.98</v>
      </c>
      <c r="F26" s="125" t="s">
        <v>168</v>
      </c>
      <c r="G26" s="125">
        <v>11.99</v>
      </c>
      <c r="H26" s="125">
        <f>G26*2</f>
        <v>23.98</v>
      </c>
      <c r="I26" s="125" t="s">
        <v>168</v>
      </c>
      <c r="J26" s="125">
        <v>7.99</v>
      </c>
      <c r="K26" s="125">
        <f>J26*2</f>
        <v>15.98</v>
      </c>
      <c r="L26" s="125" t="s">
        <v>168</v>
      </c>
      <c r="M26" s="125">
        <v>6.99</v>
      </c>
      <c r="N26" s="125">
        <f>M26*2</f>
        <v>13.98</v>
      </c>
      <c r="O26" s="125" t="s">
        <v>168</v>
      </c>
      <c r="P26" s="125">
        <v>8.99</v>
      </c>
      <c r="Q26" s="125">
        <f>P26*2</f>
        <v>17.98</v>
      </c>
      <c r="R26" s="125" t="s">
        <v>168</v>
      </c>
      <c r="S26" s="125">
        <v>6.99</v>
      </c>
      <c r="T26" s="125">
        <f>S26*2</f>
        <v>13.98</v>
      </c>
      <c r="U26" s="125" t="s">
        <v>168</v>
      </c>
      <c r="V26" s="125">
        <v>7.99</v>
      </c>
      <c r="W26" s="125">
        <f>V26*2</f>
        <v>15.98</v>
      </c>
      <c r="X26" s="125" t="s">
        <v>168</v>
      </c>
      <c r="Y26" s="125">
        <v>8.9</v>
      </c>
      <c r="Z26" s="125">
        <f t="shared" si="0"/>
        <v>17.8</v>
      </c>
      <c r="AA26" s="125" t="s">
        <v>168</v>
      </c>
      <c r="AB26" s="125">
        <v>7.49</v>
      </c>
      <c r="AC26" s="125">
        <f t="shared" si="1"/>
        <v>14.98</v>
      </c>
      <c r="AD26" s="125"/>
      <c r="AE26" s="125">
        <v>8.99</v>
      </c>
      <c r="AF26" s="125">
        <f>AE26*2</f>
        <v>17.98</v>
      </c>
    </row>
    <row r="27" spans="1:32" x14ac:dyDescent="0.2">
      <c r="A27" s="111">
        <v>17</v>
      </c>
      <c r="B27" s="129" t="s">
        <v>229</v>
      </c>
      <c r="C27" s="125" t="s">
        <v>168</v>
      </c>
      <c r="D27" s="125">
        <v>36.99</v>
      </c>
      <c r="E27" s="125">
        <v>7.39</v>
      </c>
      <c r="F27" s="125" t="s">
        <v>168</v>
      </c>
      <c r="G27" s="125">
        <v>42.9</v>
      </c>
      <c r="H27" s="125">
        <v>8.58</v>
      </c>
      <c r="I27" s="125" t="s">
        <v>168</v>
      </c>
      <c r="J27" s="125">
        <v>36.99</v>
      </c>
      <c r="K27" s="125">
        <v>7.39</v>
      </c>
      <c r="L27" s="125" t="s">
        <v>168</v>
      </c>
      <c r="M27" s="125">
        <v>31.99</v>
      </c>
      <c r="N27" s="125">
        <v>6.39</v>
      </c>
      <c r="O27" s="125" t="s">
        <v>168</v>
      </c>
      <c r="P27" s="125">
        <v>29.99</v>
      </c>
      <c r="Q27" s="125">
        <v>5.99</v>
      </c>
      <c r="R27" s="125" t="s">
        <v>168</v>
      </c>
      <c r="S27" s="125">
        <v>40.99</v>
      </c>
      <c r="T27" s="125">
        <v>8.19</v>
      </c>
      <c r="U27" s="125" t="s">
        <v>168</v>
      </c>
      <c r="V27" s="125">
        <v>25.9</v>
      </c>
      <c r="W27" s="125">
        <v>5.18</v>
      </c>
      <c r="X27" s="125" t="s">
        <v>168</v>
      </c>
      <c r="Y27" s="125">
        <v>29.99</v>
      </c>
      <c r="Z27" s="125">
        <v>5.99</v>
      </c>
      <c r="AA27" s="125" t="s">
        <v>168</v>
      </c>
      <c r="AB27" s="125">
        <v>23.9</v>
      </c>
      <c r="AC27" s="125">
        <v>4.78</v>
      </c>
      <c r="AD27" s="125"/>
      <c r="AE27" s="125">
        <v>48.99</v>
      </c>
      <c r="AF27" s="125">
        <v>9.7899999999999991</v>
      </c>
    </row>
    <row r="28" spans="1:32" x14ac:dyDescent="0.2">
      <c r="A28" s="111">
        <v>18</v>
      </c>
      <c r="B28" s="129" t="s">
        <v>231</v>
      </c>
      <c r="C28" s="125" t="s">
        <v>168</v>
      </c>
      <c r="D28" s="125">
        <v>4.99</v>
      </c>
      <c r="E28" s="125">
        <f>D28*2</f>
        <v>9.98</v>
      </c>
      <c r="F28" s="125" t="s">
        <v>168</v>
      </c>
      <c r="G28" s="125">
        <v>3.99</v>
      </c>
      <c r="H28" s="125">
        <f>G28*2</f>
        <v>7.98</v>
      </c>
      <c r="I28" s="125" t="s">
        <v>168</v>
      </c>
      <c r="J28" s="125">
        <v>3.99</v>
      </c>
      <c r="K28" s="125">
        <f>J28*2</f>
        <v>7.98</v>
      </c>
      <c r="L28" s="125" t="s">
        <v>168</v>
      </c>
      <c r="M28" s="125">
        <v>4.29</v>
      </c>
      <c r="N28" s="125">
        <f>M28*2</f>
        <v>8.58</v>
      </c>
      <c r="O28" s="125" t="s">
        <v>168</v>
      </c>
      <c r="P28" s="125">
        <v>3.99</v>
      </c>
      <c r="Q28" s="125">
        <f>P28*2</f>
        <v>7.98</v>
      </c>
      <c r="R28" s="125" t="s">
        <v>168</v>
      </c>
      <c r="S28" s="125">
        <v>4.3899999999999997</v>
      </c>
      <c r="T28" s="125">
        <f>S28*2</f>
        <v>8.7799999999999994</v>
      </c>
      <c r="U28" s="125" t="s">
        <v>168</v>
      </c>
      <c r="V28" s="125">
        <v>4.59</v>
      </c>
      <c r="W28" s="125">
        <f>V28*2</f>
        <v>9.18</v>
      </c>
      <c r="X28" s="125" t="s">
        <v>168</v>
      </c>
      <c r="Y28" s="125">
        <v>4.9400000000000004</v>
      </c>
      <c r="Z28" s="125">
        <v>5</v>
      </c>
      <c r="AA28" s="125" t="s">
        <v>168</v>
      </c>
      <c r="AB28" s="125">
        <v>2.99</v>
      </c>
      <c r="AC28" s="125">
        <f t="shared" si="1"/>
        <v>5.98</v>
      </c>
      <c r="AD28" s="125"/>
      <c r="AE28" s="125">
        <v>2.99</v>
      </c>
      <c r="AF28" s="125">
        <f>AE28*2</f>
        <v>5.98</v>
      </c>
    </row>
    <row r="29" spans="1:32" x14ac:dyDescent="0.2">
      <c r="A29" s="110">
        <v>19</v>
      </c>
      <c r="B29" s="129" t="s">
        <v>80</v>
      </c>
      <c r="C29" s="125" t="s">
        <v>168</v>
      </c>
      <c r="D29" s="125">
        <v>19.989999999999998</v>
      </c>
      <c r="E29" s="125">
        <f>D29</f>
        <v>19.989999999999998</v>
      </c>
      <c r="F29" s="125" t="s">
        <v>168</v>
      </c>
      <c r="G29" s="125">
        <v>19.989999999999998</v>
      </c>
      <c r="H29" s="125">
        <f>G29</f>
        <v>19.989999999999998</v>
      </c>
      <c r="I29" s="125" t="s">
        <v>186</v>
      </c>
      <c r="J29" s="125">
        <v>21.99</v>
      </c>
      <c r="K29" s="125">
        <f>J29</f>
        <v>21.99</v>
      </c>
      <c r="L29" s="125" t="s">
        <v>170</v>
      </c>
      <c r="M29" s="125">
        <v>23.99</v>
      </c>
      <c r="N29" s="125">
        <f>M29</f>
        <v>23.99</v>
      </c>
      <c r="O29" s="125" t="s">
        <v>215</v>
      </c>
      <c r="P29" s="125">
        <v>22.99</v>
      </c>
      <c r="Q29" s="125">
        <f>P29</f>
        <v>22.99</v>
      </c>
      <c r="R29" s="125" t="s">
        <v>170</v>
      </c>
      <c r="S29" s="125">
        <v>22.99</v>
      </c>
      <c r="T29" s="125">
        <f>S29</f>
        <v>22.99</v>
      </c>
      <c r="U29" s="125" t="s">
        <v>170</v>
      </c>
      <c r="V29" s="125">
        <v>21.9</v>
      </c>
      <c r="W29" s="125">
        <f>V29</f>
        <v>21.9</v>
      </c>
      <c r="X29" s="125" t="s">
        <v>238</v>
      </c>
      <c r="Y29" s="125">
        <v>24.89</v>
      </c>
      <c r="Z29" s="125">
        <f>Y29</f>
        <v>24.89</v>
      </c>
      <c r="AA29" s="125" t="s">
        <v>242</v>
      </c>
      <c r="AB29" s="125">
        <v>18.7</v>
      </c>
      <c r="AC29" s="125">
        <f>AB29</f>
        <v>18.7</v>
      </c>
      <c r="AD29" s="125" t="s">
        <v>207</v>
      </c>
      <c r="AE29" s="125">
        <v>21.99</v>
      </c>
      <c r="AF29" s="125">
        <f>AE29</f>
        <v>21.99</v>
      </c>
    </row>
    <row r="30" spans="1:32" x14ac:dyDescent="0.2">
      <c r="A30" s="110">
        <v>20</v>
      </c>
      <c r="B30" s="129" t="s">
        <v>81</v>
      </c>
      <c r="C30" s="125" t="s">
        <v>219</v>
      </c>
      <c r="D30" s="125">
        <v>8.99</v>
      </c>
      <c r="E30" s="125">
        <f>D30*4</f>
        <v>35.96</v>
      </c>
      <c r="F30" s="125" t="s">
        <v>192</v>
      </c>
      <c r="G30" s="125">
        <v>9.49</v>
      </c>
      <c r="H30" s="125">
        <f>G30*4</f>
        <v>37.96</v>
      </c>
      <c r="I30" s="125" t="s">
        <v>174</v>
      </c>
      <c r="J30" s="125">
        <v>9.49</v>
      </c>
      <c r="K30" s="125">
        <f>J30*4</f>
        <v>37.96</v>
      </c>
      <c r="L30" s="125" t="s">
        <v>223</v>
      </c>
      <c r="M30" s="125">
        <v>11.89</v>
      </c>
      <c r="N30" s="125">
        <f>M30*4</f>
        <v>47.56</v>
      </c>
      <c r="O30" s="125" t="s">
        <v>219</v>
      </c>
      <c r="P30" s="125">
        <v>8.7899999999999991</v>
      </c>
      <c r="Q30" s="125">
        <f>P30*4</f>
        <v>35.159999999999997</v>
      </c>
      <c r="R30" s="125" t="s">
        <v>192</v>
      </c>
      <c r="S30" s="125">
        <v>9.49</v>
      </c>
      <c r="T30" s="125">
        <f>S30*4</f>
        <v>37.96</v>
      </c>
      <c r="U30" s="125" t="s">
        <v>216</v>
      </c>
      <c r="V30" s="125">
        <v>10.89</v>
      </c>
      <c r="W30" s="125">
        <f>V30*4</f>
        <v>43.56</v>
      </c>
      <c r="X30" s="125" t="s">
        <v>172</v>
      </c>
      <c r="Y30" s="125">
        <v>11.87</v>
      </c>
      <c r="Z30" s="125">
        <f>Y30*4</f>
        <v>47.48</v>
      </c>
      <c r="AA30" s="125" t="s">
        <v>192</v>
      </c>
      <c r="AB30" s="125">
        <v>9.9</v>
      </c>
      <c r="AC30" s="125">
        <f>AB30*4</f>
        <v>39.6</v>
      </c>
      <c r="AD30" s="125" t="s">
        <v>204</v>
      </c>
      <c r="AE30" s="125">
        <v>7.99</v>
      </c>
      <c r="AF30" s="125">
        <f>AE30*4</f>
        <v>31.96</v>
      </c>
    </row>
    <row r="31" spans="1:32" x14ac:dyDescent="0.2">
      <c r="A31" s="110"/>
      <c r="B31" s="114" t="s">
        <v>82</v>
      </c>
      <c r="C31" s="357">
        <f>SUM(E11:E30)</f>
        <v>306.3599999999999</v>
      </c>
      <c r="D31" s="358"/>
      <c r="E31" s="359"/>
      <c r="F31" s="357">
        <f>SUM(H11:H30)</f>
        <v>292.72999999999996</v>
      </c>
      <c r="G31" s="358"/>
      <c r="H31" s="359"/>
      <c r="I31" s="357">
        <f>SUM(K11:K30)</f>
        <v>304.43999999999988</v>
      </c>
      <c r="J31" s="358"/>
      <c r="K31" s="359"/>
      <c r="L31" s="357">
        <f>SUM(N11:N30)</f>
        <v>318.78999999999996</v>
      </c>
      <c r="M31" s="358"/>
      <c r="N31" s="359"/>
      <c r="O31" s="357">
        <f>SUM(Q11:Q30)</f>
        <v>289.75999999999993</v>
      </c>
      <c r="P31" s="358"/>
      <c r="Q31" s="359"/>
      <c r="R31" s="357">
        <f>SUM(T11:T30)</f>
        <v>314.03999999999991</v>
      </c>
      <c r="S31" s="358"/>
      <c r="T31" s="359"/>
      <c r="U31" s="357">
        <f>SUM(W11:W30)</f>
        <v>293.89000000000004</v>
      </c>
      <c r="V31" s="358"/>
      <c r="W31" s="359"/>
      <c r="X31" s="357">
        <f>SUM(Z11:Z30)</f>
        <v>332.64</v>
      </c>
      <c r="Y31" s="358"/>
      <c r="Z31" s="359"/>
      <c r="AA31" s="357">
        <f>SUM(AC11:AC30)</f>
        <v>273.38</v>
      </c>
      <c r="AB31" s="358"/>
      <c r="AC31" s="359"/>
      <c r="AD31" s="357">
        <f>SUM(AF11:AF30)</f>
        <v>291.53999999999991</v>
      </c>
      <c r="AE31" s="358"/>
      <c r="AF31" s="359"/>
    </row>
    <row r="32" spans="1:32" x14ac:dyDescent="0.2">
      <c r="A32" s="130"/>
      <c r="B32" s="132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</row>
    <row r="33" spans="1:32" x14ac:dyDescent="0.2">
      <c r="A33" s="130"/>
      <c r="B33" s="135" t="s">
        <v>246</v>
      </c>
      <c r="C33" s="134"/>
      <c r="D33" s="134"/>
      <c r="E33" s="134"/>
      <c r="F33" s="134"/>
      <c r="G33" s="134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</row>
    <row r="34" spans="1:32" x14ac:dyDescent="0.2">
      <c r="K34" s="142"/>
      <c r="L34" s="142"/>
      <c r="M34" s="142"/>
      <c r="N34" s="142"/>
      <c r="O34" s="142"/>
    </row>
    <row r="35" spans="1:32" x14ac:dyDescent="0.2">
      <c r="A35" s="347" t="s">
        <v>98</v>
      </c>
      <c r="B35" s="347"/>
      <c r="C35" s="347"/>
      <c r="E35" s="115"/>
      <c r="F35" s="115"/>
      <c r="G35" s="115"/>
      <c r="H35" s="115"/>
      <c r="I35" s="115"/>
      <c r="K35" s="336"/>
      <c r="L35" s="336"/>
      <c r="M35" s="336"/>
      <c r="N35" s="336"/>
      <c r="O35" s="336"/>
    </row>
    <row r="36" spans="1:32" x14ac:dyDescent="0.2">
      <c r="A36" s="116">
        <v>1</v>
      </c>
      <c r="B36" s="116" t="s">
        <v>83</v>
      </c>
      <c r="C36" s="126">
        <f>C31</f>
        <v>306.3599999999999</v>
      </c>
      <c r="E36" s="117"/>
      <c r="F36" s="117"/>
      <c r="G36" s="117"/>
      <c r="H36" s="360"/>
      <c r="I36" s="360"/>
      <c r="K36" s="345"/>
      <c r="L36" s="345"/>
      <c r="M36" s="345"/>
      <c r="N36" s="346"/>
      <c r="O36" s="345"/>
    </row>
    <row r="37" spans="1:32" x14ac:dyDescent="0.2">
      <c r="A37" s="116">
        <v>2</v>
      </c>
      <c r="B37" s="116" t="s">
        <v>86</v>
      </c>
      <c r="C37" s="126">
        <f>F31</f>
        <v>292.72999999999996</v>
      </c>
      <c r="E37" s="361" t="s">
        <v>102</v>
      </c>
      <c r="F37" s="362"/>
      <c r="G37" s="362"/>
      <c r="H37" s="362"/>
      <c r="I37" s="363"/>
      <c r="K37" s="345"/>
      <c r="L37" s="345"/>
      <c r="M37" s="345"/>
      <c r="N37" s="346"/>
      <c r="O37" s="345"/>
    </row>
    <row r="38" spans="1:32" x14ac:dyDescent="0.2">
      <c r="A38" s="116">
        <v>3</v>
      </c>
      <c r="B38" s="116" t="s">
        <v>87</v>
      </c>
      <c r="C38" s="126">
        <f>I31</f>
        <v>304.43999999999988</v>
      </c>
      <c r="E38" s="364" t="s">
        <v>243</v>
      </c>
      <c r="F38" s="364"/>
      <c r="G38" s="364"/>
      <c r="H38" s="365">
        <f>MIN(C36:C45)</f>
        <v>273.38</v>
      </c>
      <c r="I38" s="365"/>
      <c r="K38" s="345"/>
      <c r="L38" s="345"/>
      <c r="M38" s="345"/>
      <c r="N38" s="346"/>
      <c r="O38" s="345"/>
    </row>
    <row r="39" spans="1:32" x14ac:dyDescent="0.2">
      <c r="A39" s="116">
        <v>4</v>
      </c>
      <c r="B39" s="116" t="s">
        <v>193</v>
      </c>
      <c r="C39" s="126">
        <f>L31</f>
        <v>318.78999999999996</v>
      </c>
      <c r="E39" s="355" t="s">
        <v>176</v>
      </c>
      <c r="F39" s="355"/>
      <c r="G39" s="355"/>
      <c r="H39" s="356">
        <f>MAX(C36:C45)</f>
        <v>332.64</v>
      </c>
      <c r="I39" s="356"/>
      <c r="K39" s="142"/>
      <c r="L39" s="142"/>
      <c r="M39" s="142"/>
      <c r="N39" s="142"/>
      <c r="O39" s="142"/>
    </row>
    <row r="40" spans="1:32" x14ac:dyDescent="0.2">
      <c r="A40" s="116">
        <v>5</v>
      </c>
      <c r="B40" s="116" t="s">
        <v>89</v>
      </c>
      <c r="C40" s="126">
        <f>O31</f>
        <v>289.75999999999993</v>
      </c>
      <c r="E40" s="338" t="s">
        <v>106</v>
      </c>
      <c r="F40" s="338"/>
      <c r="G40" s="338"/>
      <c r="H40" s="339">
        <f>AVERAGE(C36:C45)</f>
        <v>301.75699999999995</v>
      </c>
      <c r="I40" s="339"/>
      <c r="K40" s="336"/>
      <c r="L40" s="336"/>
      <c r="M40" s="336"/>
      <c r="N40" s="336"/>
      <c r="O40" s="336"/>
    </row>
    <row r="41" spans="1:32" x14ac:dyDescent="0.2">
      <c r="A41" s="116">
        <v>6</v>
      </c>
      <c r="B41" s="116" t="s">
        <v>94</v>
      </c>
      <c r="C41" s="126">
        <f>R31</f>
        <v>314.03999999999991</v>
      </c>
      <c r="E41" s="340" t="s">
        <v>107</v>
      </c>
      <c r="F41" s="341"/>
      <c r="G41" s="342"/>
      <c r="H41" s="343">
        <v>259.92</v>
      </c>
      <c r="I41" s="344"/>
      <c r="K41" s="345"/>
      <c r="L41" s="345"/>
      <c r="M41" s="345"/>
      <c r="N41" s="346"/>
      <c r="O41" s="346"/>
    </row>
    <row r="42" spans="1:32" x14ac:dyDescent="0.2">
      <c r="A42" s="116">
        <v>7</v>
      </c>
      <c r="B42" s="116" t="s">
        <v>90</v>
      </c>
      <c r="C42" s="126">
        <f>U31</f>
        <v>293.89000000000004</v>
      </c>
      <c r="E42" s="348" t="s">
        <v>108</v>
      </c>
      <c r="F42" s="349"/>
      <c r="G42" s="350"/>
      <c r="H42" s="351">
        <f>H40/H41-1*100%</f>
        <v>0.16096106494305906</v>
      </c>
      <c r="I42" s="352"/>
      <c r="K42" s="345"/>
      <c r="L42" s="345"/>
      <c r="M42" s="345"/>
      <c r="N42" s="346"/>
      <c r="O42" s="346"/>
    </row>
    <row r="43" spans="1:32" x14ac:dyDescent="0.2">
      <c r="A43" s="116">
        <v>8</v>
      </c>
      <c r="B43" s="114" t="s">
        <v>99</v>
      </c>
      <c r="C43" s="137">
        <v>332.64</v>
      </c>
      <c r="E43" s="353"/>
      <c r="F43" s="353"/>
      <c r="G43" s="118"/>
      <c r="H43" s="119"/>
      <c r="I43" s="119"/>
      <c r="K43" s="345"/>
      <c r="L43" s="345"/>
      <c r="M43" s="345"/>
      <c r="N43" s="346"/>
      <c r="O43" s="346"/>
    </row>
    <row r="44" spans="1:32" x14ac:dyDescent="0.2">
      <c r="A44" s="116">
        <v>9</v>
      </c>
      <c r="B44" s="114" t="s">
        <v>100</v>
      </c>
      <c r="C44" s="136">
        <f>AA31</f>
        <v>273.38</v>
      </c>
      <c r="E44" s="120"/>
      <c r="F44" s="120"/>
      <c r="G44" s="121"/>
      <c r="H44" s="119"/>
      <c r="I44" s="119"/>
      <c r="J44" s="122"/>
      <c r="K44" s="142"/>
      <c r="L44" s="142"/>
      <c r="M44" s="142"/>
      <c r="N44" s="142"/>
      <c r="O44" s="142"/>
    </row>
    <row r="45" spans="1:32" x14ac:dyDescent="0.2">
      <c r="A45" s="116">
        <v>10</v>
      </c>
      <c r="B45" s="116" t="s">
        <v>101</v>
      </c>
      <c r="C45" s="126">
        <f>AD31</f>
        <v>291.53999999999991</v>
      </c>
      <c r="K45" s="142"/>
      <c r="L45" s="142"/>
      <c r="M45" s="142"/>
      <c r="N45" s="142"/>
      <c r="O45" s="142"/>
    </row>
    <row r="46" spans="1:32" x14ac:dyDescent="0.2">
      <c r="H46" s="337" t="s">
        <v>208</v>
      </c>
      <c r="I46" s="337"/>
      <c r="J46" s="337"/>
    </row>
    <row r="47" spans="1:32" x14ac:dyDescent="0.2">
      <c r="C47" s="123"/>
      <c r="H47" s="114" t="s">
        <v>213</v>
      </c>
      <c r="I47" s="114" t="s">
        <v>217</v>
      </c>
      <c r="J47" s="114" t="s">
        <v>233</v>
      </c>
    </row>
    <row r="48" spans="1:32" x14ac:dyDescent="0.2">
      <c r="H48" s="125">
        <v>238.67</v>
      </c>
      <c r="I48" s="125">
        <v>224.72</v>
      </c>
      <c r="J48" s="125">
        <v>278.16000000000003</v>
      </c>
    </row>
    <row r="49" spans="1:10" x14ac:dyDescent="0.2">
      <c r="G49" s="354" t="s">
        <v>247</v>
      </c>
      <c r="H49" s="354"/>
      <c r="I49" s="354"/>
      <c r="J49" s="354"/>
    </row>
    <row r="50" spans="1:10" x14ac:dyDescent="0.2">
      <c r="G50" s="354" t="s">
        <v>248</v>
      </c>
      <c r="H50" s="354"/>
      <c r="I50" s="354"/>
      <c r="J50" s="354"/>
    </row>
    <row r="52" spans="1:10" x14ac:dyDescent="0.2">
      <c r="B52" s="124" t="s">
        <v>209</v>
      </c>
    </row>
    <row r="53" spans="1:10" x14ac:dyDescent="0.2">
      <c r="A53" s="347" t="s">
        <v>98</v>
      </c>
      <c r="B53" s="347"/>
      <c r="C53" s="347"/>
    </row>
    <row r="54" spans="1:10" x14ac:dyDescent="0.2">
      <c r="A54" s="116">
        <v>1</v>
      </c>
      <c r="B54" s="116" t="s">
        <v>92</v>
      </c>
      <c r="C54" s="126">
        <v>273.38</v>
      </c>
    </row>
    <row r="55" spans="1:10" x14ac:dyDescent="0.2">
      <c r="A55" s="116">
        <v>2</v>
      </c>
      <c r="B55" s="116" t="s">
        <v>89</v>
      </c>
      <c r="C55" s="126">
        <v>289.76</v>
      </c>
    </row>
    <row r="56" spans="1:10" x14ac:dyDescent="0.2">
      <c r="A56" s="116">
        <v>3</v>
      </c>
      <c r="B56" s="116" t="s">
        <v>232</v>
      </c>
      <c r="C56" s="126">
        <v>291.54000000000002</v>
      </c>
    </row>
    <row r="57" spans="1:10" x14ac:dyDescent="0.2">
      <c r="A57" s="116">
        <v>4</v>
      </c>
      <c r="B57" s="116" t="s">
        <v>86</v>
      </c>
      <c r="C57" s="126">
        <v>292.73</v>
      </c>
    </row>
    <row r="58" spans="1:10" x14ac:dyDescent="0.2">
      <c r="A58" s="116">
        <v>5</v>
      </c>
      <c r="B58" s="116" t="s">
        <v>90</v>
      </c>
      <c r="C58" s="126">
        <v>293.89</v>
      </c>
    </row>
    <row r="59" spans="1:10" x14ac:dyDescent="0.2">
      <c r="A59" s="116">
        <v>6</v>
      </c>
      <c r="B59" s="116" t="s">
        <v>87</v>
      </c>
      <c r="C59" s="126">
        <v>304.44</v>
      </c>
    </row>
    <row r="60" spans="1:10" x14ac:dyDescent="0.2">
      <c r="A60" s="116">
        <v>7</v>
      </c>
      <c r="B60" s="116" t="s">
        <v>83</v>
      </c>
      <c r="C60" s="126">
        <v>306.36</v>
      </c>
    </row>
    <row r="61" spans="1:10" x14ac:dyDescent="0.2">
      <c r="A61" s="116">
        <v>8</v>
      </c>
      <c r="B61" s="116" t="s">
        <v>94</v>
      </c>
      <c r="C61" s="126">
        <v>314.01</v>
      </c>
    </row>
    <row r="62" spans="1:10" x14ac:dyDescent="0.2">
      <c r="A62" s="116">
        <v>9</v>
      </c>
      <c r="B62" s="116" t="s">
        <v>193</v>
      </c>
      <c r="C62" s="126">
        <v>318.79000000000002</v>
      </c>
    </row>
    <row r="63" spans="1:10" x14ac:dyDescent="0.2">
      <c r="A63" s="116">
        <v>10</v>
      </c>
      <c r="B63" s="116" t="s">
        <v>91</v>
      </c>
      <c r="C63" s="126">
        <v>332.64</v>
      </c>
    </row>
    <row r="69" spans="7:7" x14ac:dyDescent="0.2">
      <c r="G69" s="131"/>
    </row>
  </sheetData>
  <sortState ref="A52:C61">
    <sortCondition ref="B52:B61"/>
  </sortState>
  <mergeCells count="56">
    <mergeCell ref="B7:K7"/>
    <mergeCell ref="B8:K8"/>
    <mergeCell ref="A9:A10"/>
    <mergeCell ref="B9:B10"/>
    <mergeCell ref="C9:E9"/>
    <mergeCell ref="F9:H9"/>
    <mergeCell ref="I9:K9"/>
    <mergeCell ref="AD9:AF9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L9:N9"/>
    <mergeCell ref="O9:Q9"/>
    <mergeCell ref="R9:T9"/>
    <mergeCell ref="U9:W9"/>
    <mergeCell ref="X9:Z9"/>
    <mergeCell ref="AA9:AC9"/>
    <mergeCell ref="E39:G39"/>
    <mergeCell ref="H39:I39"/>
    <mergeCell ref="AD31:AF31"/>
    <mergeCell ref="A35:C35"/>
    <mergeCell ref="H36:I36"/>
    <mergeCell ref="K36:M36"/>
    <mergeCell ref="N36:O36"/>
    <mergeCell ref="K37:M37"/>
    <mergeCell ref="N37:O37"/>
    <mergeCell ref="E37:I37"/>
    <mergeCell ref="K35:O35"/>
    <mergeCell ref="E38:G38"/>
    <mergeCell ref="H38:I38"/>
    <mergeCell ref="K38:M38"/>
    <mergeCell ref="N38:O38"/>
    <mergeCell ref="A53:C53"/>
    <mergeCell ref="E42:G42"/>
    <mergeCell ref="H42:I42"/>
    <mergeCell ref="K42:M42"/>
    <mergeCell ref="N42:O42"/>
    <mergeCell ref="E43:F43"/>
    <mergeCell ref="K43:M43"/>
    <mergeCell ref="N43:O43"/>
    <mergeCell ref="G49:J49"/>
    <mergeCell ref="G50:J50"/>
    <mergeCell ref="K40:O40"/>
    <mergeCell ref="H46:J46"/>
    <mergeCell ref="E40:G40"/>
    <mergeCell ref="H40:I40"/>
    <mergeCell ref="E41:G41"/>
    <mergeCell ref="H41:I41"/>
    <mergeCell ref="K41:M41"/>
    <mergeCell ref="N41:O41"/>
  </mergeCells>
  <pageMargins left="0.31496062992125984" right="0.31496062992125984" top="0.78740157480314965" bottom="0.78740157480314965" header="0.31496062992125984" footer="0.31496062992125984"/>
  <pageSetup paperSize="9" scale="4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F92"/>
  <sheetViews>
    <sheetView topLeftCell="A39" zoomScaleNormal="100" workbookViewId="0">
      <selection activeCell="F70" sqref="F70:J70"/>
    </sheetView>
  </sheetViews>
  <sheetFormatPr defaultRowHeight="12.75" x14ac:dyDescent="0.2"/>
  <cols>
    <col min="1" max="1" width="4.28515625" style="141" customWidth="1"/>
    <col min="2" max="2" width="29.42578125" style="141" customWidth="1"/>
    <col min="3" max="3" width="11.7109375" style="141" customWidth="1"/>
    <col min="4" max="5" width="10.28515625" style="141" customWidth="1"/>
    <col min="6" max="7" width="10.7109375" style="141" customWidth="1"/>
    <col min="8" max="8" width="11" style="141" customWidth="1"/>
    <col min="9" max="9" width="10.42578125" style="141" customWidth="1"/>
    <col min="10" max="10" width="11" style="141" customWidth="1"/>
    <col min="11" max="12" width="10" style="141" customWidth="1"/>
    <col min="13" max="13" width="11" style="141" customWidth="1"/>
    <col min="14" max="14" width="10.7109375" style="141" customWidth="1"/>
    <col min="15" max="15" width="12.42578125" style="141" customWidth="1"/>
    <col min="16" max="17" width="10" style="141" customWidth="1"/>
    <col min="18" max="18" width="11" style="141" customWidth="1"/>
    <col min="19" max="20" width="10" style="141" customWidth="1"/>
    <col min="21" max="21" width="12.7109375" style="141" customWidth="1"/>
    <col min="22" max="23" width="10" style="141" customWidth="1"/>
    <col min="24" max="24" width="10.7109375" style="141" customWidth="1"/>
    <col min="25" max="29" width="10" style="141" customWidth="1"/>
    <col min="30" max="30" width="9" style="141" customWidth="1"/>
    <col min="31" max="31" width="10" style="141" bestFit="1" customWidth="1"/>
    <col min="32" max="32" width="11.5703125" style="141" customWidth="1"/>
    <col min="33" max="16384" width="9.140625" style="141"/>
  </cols>
  <sheetData>
    <row r="7" spans="1:29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29" ht="14.25" x14ac:dyDescent="0.2">
      <c r="B8" s="368" t="s">
        <v>249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29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193</v>
      </c>
      <c r="M9" s="366"/>
      <c r="N9" s="366"/>
      <c r="O9" s="366" t="s">
        <v>116</v>
      </c>
      <c r="P9" s="366"/>
      <c r="Q9" s="366"/>
      <c r="R9" s="366" t="s">
        <v>117</v>
      </c>
      <c r="S9" s="366"/>
      <c r="T9" s="366"/>
      <c r="U9" s="366" t="s">
        <v>90</v>
      </c>
      <c r="V9" s="366"/>
      <c r="W9" s="366"/>
      <c r="X9" s="366" t="s">
        <v>99</v>
      </c>
      <c r="Y9" s="366"/>
      <c r="Z9" s="366"/>
      <c r="AA9" s="373"/>
      <c r="AB9" s="373"/>
      <c r="AC9" s="373"/>
    </row>
    <row r="10" spans="1:29" x14ac:dyDescent="0.2">
      <c r="A10" s="317"/>
      <c r="B10" s="311"/>
      <c r="C10" s="139" t="s">
        <v>84</v>
      </c>
      <c r="D10" s="139" t="s">
        <v>95</v>
      </c>
      <c r="E10" s="139" t="s">
        <v>96</v>
      </c>
      <c r="F10" s="127" t="s">
        <v>84</v>
      </c>
      <c r="G10" s="127" t="s">
        <v>95</v>
      </c>
      <c r="H10" s="127" t="s">
        <v>85</v>
      </c>
      <c r="I10" s="139" t="s">
        <v>84</v>
      </c>
      <c r="J10" s="139" t="s">
        <v>95</v>
      </c>
      <c r="K10" s="139" t="s">
        <v>85</v>
      </c>
      <c r="L10" s="139" t="s">
        <v>84</v>
      </c>
      <c r="M10" s="139" t="s">
        <v>95</v>
      </c>
      <c r="N10" s="139" t="s">
        <v>85</v>
      </c>
      <c r="O10" s="139" t="s">
        <v>84</v>
      </c>
      <c r="P10" s="139" t="s">
        <v>95</v>
      </c>
      <c r="Q10" s="139" t="s">
        <v>85</v>
      </c>
      <c r="R10" s="139" t="s">
        <v>84</v>
      </c>
      <c r="S10" s="139" t="s">
        <v>95</v>
      </c>
      <c r="T10" s="139" t="s">
        <v>85</v>
      </c>
      <c r="U10" s="139" t="s">
        <v>84</v>
      </c>
      <c r="V10" s="139" t="s">
        <v>95</v>
      </c>
      <c r="W10" s="139" t="s">
        <v>85</v>
      </c>
      <c r="X10" s="149" t="s">
        <v>84</v>
      </c>
      <c r="Y10" s="149" t="s">
        <v>95</v>
      </c>
      <c r="Z10" s="149" t="s">
        <v>85</v>
      </c>
      <c r="AA10" s="151"/>
      <c r="AB10" s="151"/>
      <c r="AC10" s="151"/>
    </row>
    <row r="11" spans="1:29" x14ac:dyDescent="0.2">
      <c r="A11" s="138">
        <v>1</v>
      </c>
      <c r="B11" s="129" t="s">
        <v>75</v>
      </c>
      <c r="C11" s="125" t="s">
        <v>118</v>
      </c>
      <c r="D11" s="125">
        <v>4.1900000000000004</v>
      </c>
      <c r="E11" s="125">
        <f>D11*3</f>
        <v>12.57</v>
      </c>
      <c r="F11" s="125" t="s">
        <v>250</v>
      </c>
      <c r="G11" s="125">
        <v>3.19</v>
      </c>
      <c r="H11" s="125">
        <f>G11*3</f>
        <v>9.57</v>
      </c>
      <c r="I11" s="125" t="s">
        <v>119</v>
      </c>
      <c r="J11" s="125">
        <v>2.99</v>
      </c>
      <c r="K11" s="125">
        <f>J11*3</f>
        <v>8.9700000000000006</v>
      </c>
      <c r="L11" s="125" t="s">
        <v>201</v>
      </c>
      <c r="M11" s="125">
        <v>2.99</v>
      </c>
      <c r="N11" s="125">
        <f>M11*3</f>
        <v>8.9700000000000006</v>
      </c>
      <c r="O11" s="125" t="s">
        <v>118</v>
      </c>
      <c r="P11" s="125">
        <v>3.99</v>
      </c>
      <c r="Q11" s="125">
        <f>P11*3</f>
        <v>11.97</v>
      </c>
      <c r="R11" s="125" t="s">
        <v>226</v>
      </c>
      <c r="S11" s="125">
        <v>2.99</v>
      </c>
      <c r="T11" s="125">
        <f>S11*3</f>
        <v>8.9700000000000006</v>
      </c>
      <c r="U11" s="125" t="s">
        <v>119</v>
      </c>
      <c r="V11" s="125">
        <v>3.69</v>
      </c>
      <c r="W11" s="125">
        <f>V11*3</f>
        <v>11.07</v>
      </c>
      <c r="X11" s="125" t="s">
        <v>118</v>
      </c>
      <c r="Y11" s="125">
        <v>3.29</v>
      </c>
      <c r="Z11" s="125">
        <f>Y11*3</f>
        <v>9.870000000000001</v>
      </c>
      <c r="AA11" s="147"/>
      <c r="AB11" s="147"/>
      <c r="AC11" s="147"/>
    </row>
    <row r="12" spans="1:29" x14ac:dyDescent="0.2">
      <c r="A12" s="138">
        <v>2</v>
      </c>
      <c r="B12" s="129" t="s">
        <v>105</v>
      </c>
      <c r="C12" s="125" t="s">
        <v>218</v>
      </c>
      <c r="D12" s="125">
        <v>4.1500000000000004</v>
      </c>
      <c r="E12" s="125">
        <f>D12*4</f>
        <v>16.600000000000001</v>
      </c>
      <c r="F12" s="125" t="s">
        <v>121</v>
      </c>
      <c r="G12" s="125">
        <v>2.99</v>
      </c>
      <c r="H12" s="125">
        <f>G12*4</f>
        <v>11.96</v>
      </c>
      <c r="I12" s="125" t="s">
        <v>125</v>
      </c>
      <c r="J12" s="125">
        <v>3.99</v>
      </c>
      <c r="K12" s="125">
        <f>J12*4</f>
        <v>15.96</v>
      </c>
      <c r="L12" s="125" t="s">
        <v>199</v>
      </c>
      <c r="M12" s="125">
        <v>2.99</v>
      </c>
      <c r="N12" s="125">
        <f>M12*4</f>
        <v>11.96</v>
      </c>
      <c r="O12" s="127" t="s">
        <v>256</v>
      </c>
      <c r="P12" s="125">
        <v>2.99</v>
      </c>
      <c r="Q12" s="125">
        <f>P12*4</f>
        <v>11.96</v>
      </c>
      <c r="R12" s="125" t="s">
        <v>199</v>
      </c>
      <c r="S12" s="125">
        <v>2.99</v>
      </c>
      <c r="T12" s="125">
        <f>S12*4</f>
        <v>11.96</v>
      </c>
      <c r="U12" s="125" t="s">
        <v>257</v>
      </c>
      <c r="V12" s="125">
        <v>3.99</v>
      </c>
      <c r="W12" s="125">
        <f>V12*4</f>
        <v>15.96</v>
      </c>
      <c r="X12" s="125" t="s">
        <v>255</v>
      </c>
      <c r="Y12" s="125">
        <v>3.69</v>
      </c>
      <c r="Z12" s="125">
        <f>Y12*4</f>
        <v>14.76</v>
      </c>
      <c r="AA12" s="147"/>
      <c r="AB12" s="147"/>
      <c r="AC12" s="147"/>
    </row>
    <row r="13" spans="1:29" x14ac:dyDescent="0.2">
      <c r="A13" s="138">
        <v>3</v>
      </c>
      <c r="B13" s="129" t="s">
        <v>109</v>
      </c>
      <c r="C13" s="125" t="s">
        <v>218</v>
      </c>
      <c r="D13" s="125">
        <v>5.59</v>
      </c>
      <c r="E13" s="125">
        <f>D13*4</f>
        <v>22.36</v>
      </c>
      <c r="F13" s="125" t="s">
        <v>185</v>
      </c>
      <c r="G13" s="125">
        <v>5.99</v>
      </c>
      <c r="H13" s="125">
        <f>G13*4</f>
        <v>23.96</v>
      </c>
      <c r="I13" s="125" t="s">
        <v>194</v>
      </c>
      <c r="J13" s="125">
        <v>5.99</v>
      </c>
      <c r="K13" s="125">
        <f>J13*4</f>
        <v>23.96</v>
      </c>
      <c r="L13" s="125" t="s">
        <v>253</v>
      </c>
      <c r="M13" s="125">
        <v>8.6</v>
      </c>
      <c r="N13" s="125">
        <f>M13*4</f>
        <v>34.4</v>
      </c>
      <c r="O13" s="125" t="s">
        <v>129</v>
      </c>
      <c r="P13" s="125">
        <v>6.79</v>
      </c>
      <c r="Q13" s="125">
        <f>P13*4</f>
        <v>27.16</v>
      </c>
      <c r="R13" s="125" t="s">
        <v>129</v>
      </c>
      <c r="S13" s="125">
        <v>5.99</v>
      </c>
      <c r="T13" s="125">
        <f>S13*4</f>
        <v>23.96</v>
      </c>
      <c r="U13" s="125" t="s">
        <v>185</v>
      </c>
      <c r="V13" s="125">
        <v>5.39</v>
      </c>
      <c r="W13" s="125">
        <f>V13*4</f>
        <v>21.56</v>
      </c>
      <c r="X13" s="125" t="s">
        <v>122</v>
      </c>
      <c r="Y13" s="125">
        <v>6.99</v>
      </c>
      <c r="Z13" s="125">
        <f>Y13*4</f>
        <v>27.96</v>
      </c>
      <c r="AA13" s="147"/>
      <c r="AB13" s="147"/>
      <c r="AC13" s="147"/>
    </row>
    <row r="14" spans="1:29" ht="21.75" customHeight="1" x14ac:dyDescent="0.2">
      <c r="A14" s="138">
        <v>4</v>
      </c>
      <c r="B14" s="129" t="s">
        <v>110</v>
      </c>
      <c r="C14" s="125" t="s">
        <v>214</v>
      </c>
      <c r="D14" s="125">
        <v>4.29</v>
      </c>
      <c r="E14" s="125">
        <f>D14*3</f>
        <v>12.870000000000001</v>
      </c>
      <c r="F14" s="125" t="s">
        <v>136</v>
      </c>
      <c r="G14" s="125">
        <v>3.99</v>
      </c>
      <c r="H14" s="125">
        <f>G14*3</f>
        <v>11.97</v>
      </c>
      <c r="I14" s="128" t="s">
        <v>185</v>
      </c>
      <c r="J14" s="125">
        <v>3.99</v>
      </c>
      <c r="K14" s="125">
        <f>J14*3</f>
        <v>11.97</v>
      </c>
      <c r="L14" s="125" t="s">
        <v>189</v>
      </c>
      <c r="M14" s="125">
        <v>5.49</v>
      </c>
      <c r="N14" s="125">
        <f>M14*3</f>
        <v>16.47</v>
      </c>
      <c r="O14" s="125" t="s">
        <v>136</v>
      </c>
      <c r="P14" s="125">
        <v>4.6900000000000004</v>
      </c>
      <c r="Q14" s="125">
        <f>P14*3</f>
        <v>14.07</v>
      </c>
      <c r="R14" s="125" t="s">
        <v>134</v>
      </c>
      <c r="S14" s="125">
        <v>4.49</v>
      </c>
      <c r="T14" s="125">
        <f>S14*3</f>
        <v>13.47</v>
      </c>
      <c r="U14" s="125" t="s">
        <v>214</v>
      </c>
      <c r="V14" s="125">
        <v>3.99</v>
      </c>
      <c r="W14" s="125">
        <f>V14*3</f>
        <v>11.97</v>
      </c>
      <c r="X14" s="125" t="s">
        <v>133</v>
      </c>
      <c r="Y14" s="125">
        <v>5.59</v>
      </c>
      <c r="Z14" s="125">
        <f>Y14*3</f>
        <v>16.77</v>
      </c>
      <c r="AA14" s="147"/>
      <c r="AB14" s="147"/>
      <c r="AC14" s="147"/>
    </row>
    <row r="15" spans="1:29" x14ac:dyDescent="0.2">
      <c r="A15" s="138">
        <v>5</v>
      </c>
      <c r="B15" s="129" t="s">
        <v>16</v>
      </c>
      <c r="C15" s="125" t="s">
        <v>137</v>
      </c>
      <c r="D15" s="125">
        <v>1.69</v>
      </c>
      <c r="E15" s="125">
        <f>D15</f>
        <v>1.69</v>
      </c>
      <c r="F15" s="125" t="s">
        <v>141</v>
      </c>
      <c r="G15" s="125">
        <v>1.99</v>
      </c>
      <c r="H15" s="125">
        <f>G15</f>
        <v>1.99</v>
      </c>
      <c r="I15" s="125" t="s">
        <v>139</v>
      </c>
      <c r="J15" s="125">
        <v>1.19</v>
      </c>
      <c r="K15" s="125">
        <f>J15</f>
        <v>1.19</v>
      </c>
      <c r="L15" s="125" t="s">
        <v>141</v>
      </c>
      <c r="M15" s="125">
        <v>1.75</v>
      </c>
      <c r="N15" s="125">
        <f>M15</f>
        <v>1.75</v>
      </c>
      <c r="O15" s="125" t="s">
        <v>141</v>
      </c>
      <c r="P15" s="125">
        <v>1.29</v>
      </c>
      <c r="Q15" s="125">
        <f>P15</f>
        <v>1.29</v>
      </c>
      <c r="R15" s="125" t="s">
        <v>139</v>
      </c>
      <c r="S15" s="125">
        <v>1.49</v>
      </c>
      <c r="T15" s="125">
        <f>S15</f>
        <v>1.49</v>
      </c>
      <c r="U15" s="125" t="s">
        <v>137</v>
      </c>
      <c r="V15" s="125">
        <v>1.4</v>
      </c>
      <c r="W15" s="125">
        <f>V15</f>
        <v>1.4</v>
      </c>
      <c r="X15" s="125" t="s">
        <v>236</v>
      </c>
      <c r="Y15" s="125">
        <v>1.69</v>
      </c>
      <c r="Z15" s="125">
        <f>Y15</f>
        <v>1.69</v>
      </c>
      <c r="AA15" s="147"/>
      <c r="AB15" s="147"/>
      <c r="AC15" s="147"/>
    </row>
    <row r="16" spans="1:29" x14ac:dyDescent="0.2">
      <c r="A16" s="138">
        <v>6</v>
      </c>
      <c r="B16" s="129" t="s">
        <v>111</v>
      </c>
      <c r="C16" s="125" t="s">
        <v>218</v>
      </c>
      <c r="D16" s="125">
        <v>1.89</v>
      </c>
      <c r="E16" s="125">
        <f>D16*2</f>
        <v>3.78</v>
      </c>
      <c r="F16" s="125" t="s">
        <v>220</v>
      </c>
      <c r="G16" s="125">
        <v>1.69</v>
      </c>
      <c r="H16" s="125">
        <f>G16*2</f>
        <v>3.38</v>
      </c>
      <c r="I16" s="125" t="s">
        <v>251</v>
      </c>
      <c r="J16" s="125">
        <v>1.79</v>
      </c>
      <c r="K16" s="125">
        <f>J16*2</f>
        <v>3.58</v>
      </c>
      <c r="L16" s="125" t="s">
        <v>195</v>
      </c>
      <c r="M16" s="125">
        <v>2.75</v>
      </c>
      <c r="N16" s="125">
        <f>M16*2</f>
        <v>5.5</v>
      </c>
      <c r="O16" s="125" t="s">
        <v>190</v>
      </c>
      <c r="P16" s="125">
        <v>1.69</v>
      </c>
      <c r="Q16" s="125">
        <f>P16*2</f>
        <v>3.38</v>
      </c>
      <c r="R16" s="125" t="s">
        <v>187</v>
      </c>
      <c r="S16" s="125">
        <v>2.29</v>
      </c>
      <c r="T16" s="125">
        <f>S16*2</f>
        <v>4.58</v>
      </c>
      <c r="U16" s="125" t="s">
        <v>190</v>
      </c>
      <c r="V16" s="125">
        <v>2.19</v>
      </c>
      <c r="W16" s="125">
        <f>V16*2</f>
        <v>4.38</v>
      </c>
      <c r="X16" s="125" t="s">
        <v>190</v>
      </c>
      <c r="Y16" s="125">
        <v>2.39</v>
      </c>
      <c r="Z16" s="125">
        <f>Y16*2</f>
        <v>4.78</v>
      </c>
      <c r="AA16" s="147"/>
      <c r="AB16" s="147"/>
      <c r="AC16" s="147"/>
    </row>
    <row r="17" spans="1:32" x14ac:dyDescent="0.2">
      <c r="A17" s="138">
        <v>7</v>
      </c>
      <c r="B17" s="129" t="s">
        <v>76</v>
      </c>
      <c r="C17" s="125" t="s">
        <v>149</v>
      </c>
      <c r="D17" s="125">
        <v>9.89</v>
      </c>
      <c r="E17" s="125">
        <f>D17</f>
        <v>9.89</v>
      </c>
      <c r="F17" s="125" t="s">
        <v>149</v>
      </c>
      <c r="G17" s="125">
        <v>7.99</v>
      </c>
      <c r="H17" s="125">
        <f>G17</f>
        <v>7.99</v>
      </c>
      <c r="I17" s="125" t="s">
        <v>244</v>
      </c>
      <c r="J17" s="125">
        <v>8.99</v>
      </c>
      <c r="K17" s="125">
        <f>J17</f>
        <v>8.99</v>
      </c>
      <c r="L17" s="125" t="s">
        <v>149</v>
      </c>
      <c r="M17" s="125">
        <v>9.49</v>
      </c>
      <c r="N17" s="125">
        <f>M17</f>
        <v>9.49</v>
      </c>
      <c r="O17" s="125" t="s">
        <v>244</v>
      </c>
      <c r="P17" s="125">
        <v>7.99</v>
      </c>
      <c r="Q17" s="125">
        <f>P17</f>
        <v>7.99</v>
      </c>
      <c r="R17" s="125" t="s">
        <v>252</v>
      </c>
      <c r="S17" s="125">
        <v>7.89</v>
      </c>
      <c r="T17" s="125">
        <f>S17</f>
        <v>7.89</v>
      </c>
      <c r="U17" s="125" t="s">
        <v>244</v>
      </c>
      <c r="V17" s="125">
        <v>8.2899999999999991</v>
      </c>
      <c r="W17" s="125">
        <f>V17</f>
        <v>8.2899999999999991</v>
      </c>
      <c r="X17" s="125" t="s">
        <v>152</v>
      </c>
      <c r="Y17" s="125">
        <v>9.2899999999999991</v>
      </c>
      <c r="Z17" s="125">
        <f>Y17</f>
        <v>9.2899999999999991</v>
      </c>
      <c r="AA17" s="147"/>
      <c r="AB17" s="147"/>
      <c r="AC17" s="147"/>
    </row>
    <row r="18" spans="1:32" x14ac:dyDescent="0.2">
      <c r="A18" s="138">
        <v>8</v>
      </c>
      <c r="B18" s="129" t="s">
        <v>112</v>
      </c>
      <c r="C18" s="125" t="s">
        <v>156</v>
      </c>
      <c r="D18" s="125">
        <v>16.09</v>
      </c>
      <c r="E18" s="125">
        <f>D18*2</f>
        <v>32.18</v>
      </c>
      <c r="F18" s="125" t="s">
        <v>200</v>
      </c>
      <c r="G18" s="125">
        <v>13.99</v>
      </c>
      <c r="H18" s="125">
        <f>G18*2</f>
        <v>27.98</v>
      </c>
      <c r="I18" s="125" t="s">
        <v>200</v>
      </c>
      <c r="J18" s="125">
        <v>16.989999999999998</v>
      </c>
      <c r="K18" s="125">
        <f>J18*2</f>
        <v>33.979999999999997</v>
      </c>
      <c r="L18" s="125" t="s">
        <v>210</v>
      </c>
      <c r="M18" s="125">
        <v>13.75</v>
      </c>
      <c r="N18" s="125">
        <f>M18*2</f>
        <v>27.5</v>
      </c>
      <c r="O18" s="125" t="s">
        <v>200</v>
      </c>
      <c r="P18" s="125">
        <v>12.99</v>
      </c>
      <c r="Q18" s="125">
        <f>P18*2</f>
        <v>25.98</v>
      </c>
      <c r="R18" s="125" t="s">
        <v>153</v>
      </c>
      <c r="S18" s="125">
        <v>17.489999999999998</v>
      </c>
      <c r="T18" s="125">
        <f>S18*2</f>
        <v>34.979999999999997</v>
      </c>
      <c r="U18" s="125" t="s">
        <v>258</v>
      </c>
      <c r="V18" s="125">
        <v>14.99</v>
      </c>
      <c r="W18" s="125">
        <f>V18*2</f>
        <v>29.98</v>
      </c>
      <c r="X18" s="125" t="s">
        <v>154</v>
      </c>
      <c r="Y18" s="125">
        <v>15.99</v>
      </c>
      <c r="Z18" s="125">
        <f>Y18*2</f>
        <v>31.98</v>
      </c>
      <c r="AA18" s="147"/>
      <c r="AB18" s="147"/>
      <c r="AC18" s="147"/>
    </row>
    <row r="19" spans="1:32" x14ac:dyDescent="0.2">
      <c r="A19" s="138">
        <v>9</v>
      </c>
      <c r="B19" s="129" t="s">
        <v>113</v>
      </c>
      <c r="C19" s="125" t="s">
        <v>161</v>
      </c>
      <c r="D19" s="125">
        <v>13.99</v>
      </c>
      <c r="E19" s="125">
        <f>D19*2</f>
        <v>27.98</v>
      </c>
      <c r="F19" s="128" t="s">
        <v>157</v>
      </c>
      <c r="G19" s="125">
        <v>11.99</v>
      </c>
      <c r="H19" s="125">
        <f>G19*2</f>
        <v>23.98</v>
      </c>
      <c r="I19" s="125" t="s">
        <v>201</v>
      </c>
      <c r="J19" s="125">
        <v>13.99</v>
      </c>
      <c r="K19" s="125">
        <f>J19*2</f>
        <v>27.98</v>
      </c>
      <c r="L19" s="125" t="s">
        <v>210</v>
      </c>
      <c r="M19" s="125">
        <v>14.9</v>
      </c>
      <c r="N19" s="125">
        <f>M19*2</f>
        <v>29.8</v>
      </c>
      <c r="O19" s="125" t="s">
        <v>157</v>
      </c>
      <c r="P19" s="125">
        <v>11.99</v>
      </c>
      <c r="Q19" s="125">
        <f>P19*2</f>
        <v>23.98</v>
      </c>
      <c r="R19" s="125" t="s">
        <v>157</v>
      </c>
      <c r="S19" s="125">
        <v>14.29</v>
      </c>
      <c r="T19" s="125">
        <f>S19*2</f>
        <v>28.58</v>
      </c>
      <c r="U19" s="125" t="s">
        <v>259</v>
      </c>
      <c r="V19" s="125">
        <v>12.8</v>
      </c>
      <c r="W19" s="125">
        <f>V19*2</f>
        <v>25.6</v>
      </c>
      <c r="X19" s="125" t="s">
        <v>157</v>
      </c>
      <c r="Y19" s="125">
        <v>11.39</v>
      </c>
      <c r="Z19" s="125">
        <f>Y19*2</f>
        <v>22.78</v>
      </c>
      <c r="AA19" s="147"/>
      <c r="AB19" s="147"/>
      <c r="AC19" s="147"/>
    </row>
    <row r="20" spans="1:32" x14ac:dyDescent="0.2">
      <c r="A20" s="138">
        <v>10</v>
      </c>
      <c r="B20" s="129" t="s">
        <v>227</v>
      </c>
      <c r="C20" s="125" t="s">
        <v>222</v>
      </c>
      <c r="D20" s="125">
        <v>1.79</v>
      </c>
      <c r="E20" s="125">
        <f>D20*3</f>
        <v>5.37</v>
      </c>
      <c r="F20" s="128" t="s">
        <v>228</v>
      </c>
      <c r="G20" s="125">
        <v>2.99</v>
      </c>
      <c r="H20" s="125">
        <f>G20*3</f>
        <v>8.9700000000000006</v>
      </c>
      <c r="I20" s="125" t="s">
        <v>252</v>
      </c>
      <c r="J20" s="125">
        <v>2.99</v>
      </c>
      <c r="K20" s="125">
        <f>J20*3</f>
        <v>8.9700000000000006</v>
      </c>
      <c r="L20" s="125" t="s">
        <v>222</v>
      </c>
      <c r="M20" s="125">
        <v>1.99</v>
      </c>
      <c r="N20" s="125">
        <f>M20*3</f>
        <v>5.97</v>
      </c>
      <c r="O20" s="125" t="s">
        <v>222</v>
      </c>
      <c r="P20" s="125">
        <v>1.99</v>
      </c>
      <c r="Q20" s="125">
        <f>P20*3</f>
        <v>5.97</v>
      </c>
      <c r="R20" s="125" t="s">
        <v>188</v>
      </c>
      <c r="S20" s="125">
        <v>3.29</v>
      </c>
      <c r="T20" s="125">
        <f>S20*3</f>
        <v>9.870000000000001</v>
      </c>
      <c r="U20" s="125" t="s">
        <v>222</v>
      </c>
      <c r="V20" s="125">
        <v>1.49</v>
      </c>
      <c r="W20" s="125">
        <f>V20*3</f>
        <v>4.47</v>
      </c>
      <c r="X20" s="125" t="s">
        <v>240</v>
      </c>
      <c r="Y20" s="125">
        <v>1.89</v>
      </c>
      <c r="Z20" s="125">
        <f>Y20*3</f>
        <v>5.67</v>
      </c>
      <c r="AA20" s="147"/>
      <c r="AB20" s="147"/>
      <c r="AC20" s="147"/>
    </row>
    <row r="21" spans="1:32" x14ac:dyDescent="0.2">
      <c r="A21" s="138">
        <v>11</v>
      </c>
      <c r="B21" s="129" t="s">
        <v>114</v>
      </c>
      <c r="C21" s="125" t="s">
        <v>163</v>
      </c>
      <c r="D21" s="125">
        <v>2.59</v>
      </c>
      <c r="E21" s="125">
        <f>D21*3</f>
        <v>7.77</v>
      </c>
      <c r="F21" s="125" t="s">
        <v>165</v>
      </c>
      <c r="G21" s="125">
        <v>2.89</v>
      </c>
      <c r="H21" s="125">
        <f>G21*3</f>
        <v>8.67</v>
      </c>
      <c r="I21" s="125" t="s">
        <v>165</v>
      </c>
      <c r="J21" s="125">
        <v>3.49</v>
      </c>
      <c r="K21" s="125">
        <f>J21*3</f>
        <v>10.47</v>
      </c>
      <c r="L21" s="125" t="s">
        <v>165</v>
      </c>
      <c r="M21" s="125">
        <v>3.29</v>
      </c>
      <c r="N21" s="125">
        <f>M21*3</f>
        <v>9.870000000000001</v>
      </c>
      <c r="O21" s="125" t="s">
        <v>163</v>
      </c>
      <c r="P21" s="125">
        <v>3.69</v>
      </c>
      <c r="Q21" s="125">
        <f>P21*3</f>
        <v>11.07</v>
      </c>
      <c r="R21" s="125" t="s">
        <v>163</v>
      </c>
      <c r="S21" s="125">
        <v>3.39</v>
      </c>
      <c r="T21" s="125">
        <f>S21*3</f>
        <v>10.17</v>
      </c>
      <c r="U21" s="125" t="s">
        <v>260</v>
      </c>
      <c r="V21" s="125">
        <v>2.99</v>
      </c>
      <c r="W21" s="125">
        <f>V21*3</f>
        <v>8.9700000000000006</v>
      </c>
      <c r="X21" s="125" t="s">
        <v>163</v>
      </c>
      <c r="Y21" s="125">
        <v>3.69</v>
      </c>
      <c r="Z21" s="125">
        <f>Y21*3</f>
        <v>11.07</v>
      </c>
      <c r="AA21" s="147"/>
      <c r="AB21" s="147"/>
      <c r="AC21" s="147"/>
    </row>
    <row r="22" spans="1:32" x14ac:dyDescent="0.2">
      <c r="A22" s="138">
        <v>12</v>
      </c>
      <c r="B22" s="129" t="s">
        <v>167</v>
      </c>
      <c r="C22" s="125" t="s">
        <v>168</v>
      </c>
      <c r="D22" s="125">
        <v>4.99</v>
      </c>
      <c r="E22" s="125">
        <f>D22*2</f>
        <v>9.98</v>
      </c>
      <c r="F22" s="125" t="s">
        <v>168</v>
      </c>
      <c r="G22" s="125">
        <v>5.99</v>
      </c>
      <c r="H22" s="125">
        <f>G22*2</f>
        <v>11.98</v>
      </c>
      <c r="I22" s="125" t="s">
        <v>168</v>
      </c>
      <c r="J22" s="125">
        <v>4.99</v>
      </c>
      <c r="K22" s="125">
        <f>J22*2</f>
        <v>9.98</v>
      </c>
      <c r="L22" s="125" t="s">
        <v>168</v>
      </c>
      <c r="M22" s="125">
        <v>5.39</v>
      </c>
      <c r="N22" s="125">
        <f>M22*2</f>
        <v>10.78</v>
      </c>
      <c r="O22" s="125" t="s">
        <v>168</v>
      </c>
      <c r="P22" s="125">
        <v>3.99</v>
      </c>
      <c r="Q22" s="125">
        <f>P22*2</f>
        <v>7.98</v>
      </c>
      <c r="R22" s="125" t="s">
        <v>168</v>
      </c>
      <c r="S22" s="125">
        <v>6.29</v>
      </c>
      <c r="T22" s="125">
        <f>S22*2</f>
        <v>12.58</v>
      </c>
      <c r="U22" s="125" t="s">
        <v>168</v>
      </c>
      <c r="V22" s="125">
        <v>4.8899999999999997</v>
      </c>
      <c r="W22" s="125">
        <f>V22*2</f>
        <v>9.7799999999999994</v>
      </c>
      <c r="X22" s="125"/>
      <c r="Y22" s="125">
        <v>5.99</v>
      </c>
      <c r="Z22" s="125">
        <f t="shared" ref="Z22:Z26" si="0">Y22*2</f>
        <v>11.98</v>
      </c>
      <c r="AA22" s="147"/>
      <c r="AB22" s="147"/>
      <c r="AC22" s="147"/>
    </row>
    <row r="23" spans="1:32" x14ac:dyDescent="0.2">
      <c r="A23" s="138">
        <v>13</v>
      </c>
      <c r="B23" s="129" t="s">
        <v>77</v>
      </c>
      <c r="C23" s="125" t="s">
        <v>168</v>
      </c>
      <c r="D23" s="125">
        <v>7.99</v>
      </c>
      <c r="E23" s="125">
        <f>D23*2</f>
        <v>15.98</v>
      </c>
      <c r="F23" s="125" t="s">
        <v>168</v>
      </c>
      <c r="G23" s="125">
        <v>4.99</v>
      </c>
      <c r="H23" s="125">
        <f>G23*2</f>
        <v>9.98</v>
      </c>
      <c r="I23" s="125" t="s">
        <v>168</v>
      </c>
      <c r="J23" s="125">
        <v>7.99</v>
      </c>
      <c r="K23" s="125">
        <f>J23*2</f>
        <v>15.98</v>
      </c>
      <c r="L23" s="125" t="s">
        <v>168</v>
      </c>
      <c r="M23" s="125">
        <v>3.99</v>
      </c>
      <c r="N23" s="125">
        <f>M23*2</f>
        <v>7.98</v>
      </c>
      <c r="O23" s="125" t="s">
        <v>168</v>
      </c>
      <c r="P23" s="125">
        <v>4.99</v>
      </c>
      <c r="Q23" s="125">
        <f>P23*2</f>
        <v>9.98</v>
      </c>
      <c r="R23" s="125" t="s">
        <v>168</v>
      </c>
      <c r="S23" s="125">
        <v>6.99</v>
      </c>
      <c r="T23" s="125">
        <f>S23*2</f>
        <v>13.98</v>
      </c>
      <c r="U23" s="125" t="s">
        <v>168</v>
      </c>
      <c r="V23" s="125">
        <v>6.9</v>
      </c>
      <c r="W23" s="125">
        <f>V23*2</f>
        <v>13.8</v>
      </c>
      <c r="X23" s="125" t="s">
        <v>168</v>
      </c>
      <c r="Y23" s="125">
        <v>7.99</v>
      </c>
      <c r="Z23" s="125">
        <f t="shared" si="0"/>
        <v>15.98</v>
      </c>
      <c r="AA23" s="147"/>
      <c r="AB23" s="147"/>
      <c r="AC23" s="147"/>
    </row>
    <row r="24" spans="1:32" x14ac:dyDescent="0.2">
      <c r="A24" s="138">
        <v>14</v>
      </c>
      <c r="B24" s="129" t="s">
        <v>78</v>
      </c>
      <c r="C24" s="125" t="s">
        <v>168</v>
      </c>
      <c r="D24" s="125">
        <v>11.99</v>
      </c>
      <c r="E24" s="125">
        <f>D24*2</f>
        <v>23.98</v>
      </c>
      <c r="F24" s="125" t="s">
        <v>168</v>
      </c>
      <c r="G24" s="125">
        <v>7.99</v>
      </c>
      <c r="H24" s="125">
        <f>G24*2</f>
        <v>15.98</v>
      </c>
      <c r="I24" s="125" t="s">
        <v>168</v>
      </c>
      <c r="J24" s="125">
        <v>9.99</v>
      </c>
      <c r="K24" s="125">
        <f>J24*2</f>
        <v>19.98</v>
      </c>
      <c r="L24" s="125" t="s">
        <v>168</v>
      </c>
      <c r="M24" s="125">
        <v>12.99</v>
      </c>
      <c r="N24" s="125">
        <f>M24*2</f>
        <v>25.98</v>
      </c>
      <c r="O24" s="125" t="s">
        <v>168</v>
      </c>
      <c r="P24" s="125">
        <v>8.99</v>
      </c>
      <c r="Q24" s="125">
        <f>P24*2</f>
        <v>17.98</v>
      </c>
      <c r="R24" s="125" t="s">
        <v>168</v>
      </c>
      <c r="S24" s="125">
        <v>8.99</v>
      </c>
      <c r="T24" s="125">
        <f>S24*2</f>
        <v>17.98</v>
      </c>
      <c r="U24" s="125" t="s">
        <v>168</v>
      </c>
      <c r="V24" s="125">
        <v>13.39</v>
      </c>
      <c r="W24" s="125">
        <f>V24*2</f>
        <v>26.78</v>
      </c>
      <c r="X24" s="125" t="s">
        <v>168</v>
      </c>
      <c r="Y24" s="125">
        <v>9.99</v>
      </c>
      <c r="Z24" s="125">
        <f t="shared" si="0"/>
        <v>19.98</v>
      </c>
      <c r="AA24" s="147"/>
      <c r="AB24" s="147"/>
      <c r="AC24" s="147"/>
    </row>
    <row r="25" spans="1:32" x14ac:dyDescent="0.2">
      <c r="A25" s="138">
        <v>15</v>
      </c>
      <c r="B25" s="129" t="s">
        <v>79</v>
      </c>
      <c r="C25" s="125" t="s">
        <v>168</v>
      </c>
      <c r="D25" s="125">
        <v>8.99</v>
      </c>
      <c r="E25" s="125">
        <f>D25*2</f>
        <v>17.98</v>
      </c>
      <c r="F25" s="125" t="s">
        <v>168</v>
      </c>
      <c r="G25" s="125">
        <v>7.99</v>
      </c>
      <c r="H25" s="125">
        <f>G25*2</f>
        <v>15.98</v>
      </c>
      <c r="I25" s="125" t="s">
        <v>168</v>
      </c>
      <c r="J25" s="125">
        <v>7.99</v>
      </c>
      <c r="K25" s="125">
        <f>J25*2</f>
        <v>15.98</v>
      </c>
      <c r="L25" s="125" t="s">
        <v>168</v>
      </c>
      <c r="M25" s="125">
        <v>6.49</v>
      </c>
      <c r="N25" s="125">
        <f>M25*2</f>
        <v>12.98</v>
      </c>
      <c r="O25" s="125" t="s">
        <v>168</v>
      </c>
      <c r="P25" s="125">
        <v>5.99</v>
      </c>
      <c r="Q25" s="125">
        <f>P25*2</f>
        <v>11.98</v>
      </c>
      <c r="R25" s="125" t="s">
        <v>168</v>
      </c>
      <c r="S25" s="125">
        <v>6.49</v>
      </c>
      <c r="T25" s="125">
        <f>S25*2</f>
        <v>12.98</v>
      </c>
      <c r="U25" s="125" t="s">
        <v>168</v>
      </c>
      <c r="V25" s="125">
        <v>5.89</v>
      </c>
      <c r="W25" s="125">
        <f>V25*2</f>
        <v>11.78</v>
      </c>
      <c r="X25" s="125" t="s">
        <v>168</v>
      </c>
      <c r="Y25" s="125">
        <v>8.99</v>
      </c>
      <c r="Z25" s="125">
        <f t="shared" si="0"/>
        <v>17.98</v>
      </c>
      <c r="AA25" s="147"/>
      <c r="AB25" s="147"/>
      <c r="AC25" s="147"/>
    </row>
    <row r="26" spans="1:32" x14ac:dyDescent="0.2">
      <c r="A26" s="138">
        <v>16</v>
      </c>
      <c r="B26" s="129" t="s">
        <v>230</v>
      </c>
      <c r="C26" s="125" t="s">
        <v>168</v>
      </c>
      <c r="D26" s="125">
        <v>9.99</v>
      </c>
      <c r="E26" s="125">
        <f>D26*2</f>
        <v>19.98</v>
      </c>
      <c r="F26" s="125" t="s">
        <v>168</v>
      </c>
      <c r="G26" s="125">
        <v>9.99</v>
      </c>
      <c r="H26" s="125">
        <f>G26*2</f>
        <v>19.98</v>
      </c>
      <c r="I26" s="125" t="s">
        <v>168</v>
      </c>
      <c r="J26" s="125">
        <v>7.99</v>
      </c>
      <c r="K26" s="125">
        <f>J26*2</f>
        <v>15.98</v>
      </c>
      <c r="L26" s="125" t="s">
        <v>168</v>
      </c>
      <c r="M26" s="125">
        <v>7.99</v>
      </c>
      <c r="N26" s="125">
        <f>M26*2</f>
        <v>15.98</v>
      </c>
      <c r="O26" s="125" t="s">
        <v>168</v>
      </c>
      <c r="P26" s="125">
        <v>8.99</v>
      </c>
      <c r="Q26" s="125">
        <f>P26*2</f>
        <v>17.98</v>
      </c>
      <c r="R26" s="125" t="s">
        <v>168</v>
      </c>
      <c r="S26" s="125">
        <v>8.69</v>
      </c>
      <c r="T26" s="125">
        <f>S26*2</f>
        <v>17.38</v>
      </c>
      <c r="U26" s="125" t="s">
        <v>168</v>
      </c>
      <c r="V26" s="125">
        <v>7.69</v>
      </c>
      <c r="W26" s="125">
        <f>V26*2</f>
        <v>15.38</v>
      </c>
      <c r="X26" s="125" t="s">
        <v>168</v>
      </c>
      <c r="Y26" s="125">
        <v>8.99</v>
      </c>
      <c r="Z26" s="125">
        <f t="shared" si="0"/>
        <v>17.98</v>
      </c>
      <c r="AA26" s="147"/>
      <c r="AB26" s="147"/>
      <c r="AC26" s="147"/>
    </row>
    <row r="27" spans="1:32" x14ac:dyDescent="0.2">
      <c r="A27" s="138">
        <v>17</v>
      </c>
      <c r="B27" s="129" t="s">
        <v>229</v>
      </c>
      <c r="C27" s="125" t="s">
        <v>168</v>
      </c>
      <c r="D27" s="125">
        <v>28.99</v>
      </c>
      <c r="E27" s="125">
        <v>5.79</v>
      </c>
      <c r="F27" s="125" t="s">
        <v>168</v>
      </c>
      <c r="G27" s="125">
        <v>37.9</v>
      </c>
      <c r="H27" s="125">
        <v>7.58</v>
      </c>
      <c r="I27" s="125" t="s">
        <v>168</v>
      </c>
      <c r="J27" s="125">
        <v>36.99</v>
      </c>
      <c r="K27" s="125">
        <v>7.39</v>
      </c>
      <c r="L27" s="125" t="s">
        <v>168</v>
      </c>
      <c r="M27" s="125">
        <v>38.99</v>
      </c>
      <c r="N27" s="125">
        <v>7.79</v>
      </c>
      <c r="O27" s="125" t="s">
        <v>168</v>
      </c>
      <c r="P27" s="125">
        <v>22.99</v>
      </c>
      <c r="Q27" s="125">
        <v>4.59</v>
      </c>
      <c r="R27" s="125" t="s">
        <v>168</v>
      </c>
      <c r="S27" s="125">
        <v>40.99</v>
      </c>
      <c r="T27" s="125">
        <v>8.19</v>
      </c>
      <c r="U27" s="125" t="s">
        <v>168</v>
      </c>
      <c r="V27" s="125">
        <v>20.99</v>
      </c>
      <c r="W27" s="125">
        <v>4.1900000000000004</v>
      </c>
      <c r="X27" s="125" t="s">
        <v>168</v>
      </c>
      <c r="Y27" s="125">
        <v>29.99</v>
      </c>
      <c r="Z27" s="125">
        <v>5.99</v>
      </c>
      <c r="AA27" s="147"/>
      <c r="AB27" s="147"/>
      <c r="AC27" s="147"/>
    </row>
    <row r="28" spans="1:32" x14ac:dyDescent="0.2">
      <c r="A28" s="138">
        <v>4.99</v>
      </c>
      <c r="B28" s="129" t="s">
        <v>231</v>
      </c>
      <c r="C28" s="125" t="s">
        <v>168</v>
      </c>
      <c r="D28" s="125">
        <v>1.99</v>
      </c>
      <c r="E28" s="125">
        <f>D28*2</f>
        <v>3.98</v>
      </c>
      <c r="F28" s="125" t="s">
        <v>168</v>
      </c>
      <c r="G28" s="125">
        <v>4.99</v>
      </c>
      <c r="H28" s="125">
        <f>G28*2</f>
        <v>9.98</v>
      </c>
      <c r="I28" s="125" t="s">
        <v>168</v>
      </c>
      <c r="J28" s="125">
        <v>3.99</v>
      </c>
      <c r="K28" s="125">
        <f>J28*2</f>
        <v>7.98</v>
      </c>
      <c r="L28" s="125" t="s">
        <v>168</v>
      </c>
      <c r="M28" s="125">
        <v>3.69</v>
      </c>
      <c r="N28" s="125">
        <f>M28*2</f>
        <v>7.38</v>
      </c>
      <c r="O28" s="125" t="s">
        <v>168</v>
      </c>
      <c r="P28" s="125">
        <v>3.99</v>
      </c>
      <c r="Q28" s="125">
        <f>P28*2</f>
        <v>7.98</v>
      </c>
      <c r="R28" s="125" t="s">
        <v>168</v>
      </c>
      <c r="S28" s="125">
        <v>4.3899999999999997</v>
      </c>
      <c r="T28" s="125">
        <f>S28*2</f>
        <v>8.7799999999999994</v>
      </c>
      <c r="U28" s="125" t="s">
        <v>168</v>
      </c>
      <c r="V28" s="125">
        <v>2.75</v>
      </c>
      <c r="W28" s="125">
        <f>V28*2</f>
        <v>5.5</v>
      </c>
      <c r="X28" s="125" t="s">
        <v>168</v>
      </c>
      <c r="Y28" s="125">
        <v>4.99</v>
      </c>
      <c r="Z28" s="125">
        <v>5</v>
      </c>
      <c r="AA28" s="147"/>
      <c r="AB28" s="147"/>
      <c r="AC28" s="147"/>
    </row>
    <row r="29" spans="1:32" x14ac:dyDescent="0.2">
      <c r="A29" s="138">
        <v>19</v>
      </c>
      <c r="B29" s="129" t="s">
        <v>80</v>
      </c>
      <c r="C29" s="125" t="s">
        <v>170</v>
      </c>
      <c r="D29" s="125">
        <v>18.989999999999998</v>
      </c>
      <c r="E29" s="125">
        <f>D29</f>
        <v>18.989999999999998</v>
      </c>
      <c r="F29" s="125" t="s">
        <v>170</v>
      </c>
      <c r="G29" s="125">
        <v>18.989999999999998</v>
      </c>
      <c r="H29" s="125">
        <f>G29</f>
        <v>18.989999999999998</v>
      </c>
      <c r="I29" s="125" t="s">
        <v>186</v>
      </c>
      <c r="J29" s="125">
        <v>20.99</v>
      </c>
      <c r="K29" s="125">
        <f>J29</f>
        <v>20.99</v>
      </c>
      <c r="L29" s="125" t="s">
        <v>196</v>
      </c>
      <c r="M29" s="125">
        <v>17.989999999999998</v>
      </c>
      <c r="N29" s="125">
        <f>M29</f>
        <v>17.989999999999998</v>
      </c>
      <c r="O29" s="125" t="s">
        <v>215</v>
      </c>
      <c r="P29" s="125">
        <v>22.99</v>
      </c>
      <c r="Q29" s="125">
        <f>P29</f>
        <v>22.99</v>
      </c>
      <c r="R29" s="125" t="s">
        <v>170</v>
      </c>
      <c r="S29" s="125">
        <v>20.99</v>
      </c>
      <c r="T29" s="125">
        <f>S29</f>
        <v>20.99</v>
      </c>
      <c r="U29" s="125" t="s">
        <v>170</v>
      </c>
      <c r="V29" s="125">
        <v>17.690000000000001</v>
      </c>
      <c r="W29" s="125">
        <f>V29</f>
        <v>17.690000000000001</v>
      </c>
      <c r="X29" s="125" t="s">
        <v>169</v>
      </c>
      <c r="Y29" s="125">
        <v>24.89</v>
      </c>
      <c r="Z29" s="125">
        <f>Y29</f>
        <v>24.89</v>
      </c>
      <c r="AA29" s="147"/>
      <c r="AB29" s="147"/>
      <c r="AC29" s="147"/>
    </row>
    <row r="30" spans="1:32" x14ac:dyDescent="0.2">
      <c r="A30" s="138">
        <v>20</v>
      </c>
      <c r="B30" s="129" t="s">
        <v>81</v>
      </c>
      <c r="C30" s="125" t="s">
        <v>219</v>
      </c>
      <c r="D30" s="125">
        <v>8.7899999999999991</v>
      </c>
      <c r="E30" s="125">
        <f>D30*4</f>
        <v>35.159999999999997</v>
      </c>
      <c r="F30" s="125" t="s">
        <v>192</v>
      </c>
      <c r="G30" s="125">
        <v>8.99</v>
      </c>
      <c r="H30" s="125">
        <f>G30*4</f>
        <v>35.96</v>
      </c>
      <c r="I30" s="125" t="s">
        <v>192</v>
      </c>
      <c r="J30" s="125">
        <v>8.99</v>
      </c>
      <c r="K30" s="125">
        <f>J30*4</f>
        <v>35.96</v>
      </c>
      <c r="L30" s="125" t="s">
        <v>254</v>
      </c>
      <c r="M30" s="125">
        <v>11.99</v>
      </c>
      <c r="N30" s="125">
        <f>M30*4</f>
        <v>47.96</v>
      </c>
      <c r="O30" s="125" t="s">
        <v>192</v>
      </c>
      <c r="P30" s="125">
        <v>8.99</v>
      </c>
      <c r="Q30" s="125">
        <f>P30*4</f>
        <v>35.96</v>
      </c>
      <c r="R30" s="125" t="s">
        <v>192</v>
      </c>
      <c r="S30" s="125">
        <v>9.69</v>
      </c>
      <c r="T30" s="125">
        <f>S30*4</f>
        <v>38.76</v>
      </c>
      <c r="U30" s="125" t="s">
        <v>171</v>
      </c>
      <c r="V30" s="125">
        <v>9.49</v>
      </c>
      <c r="W30" s="125">
        <f>V30*4</f>
        <v>37.96</v>
      </c>
      <c r="X30" s="125" t="s">
        <v>172</v>
      </c>
      <c r="Y30" s="125">
        <v>11.99</v>
      </c>
      <c r="Z30" s="125">
        <f>Y30*4</f>
        <v>47.96</v>
      </c>
      <c r="AA30" s="147"/>
      <c r="AB30" s="147"/>
      <c r="AC30" s="147"/>
    </row>
    <row r="31" spans="1:32" x14ac:dyDescent="0.2">
      <c r="A31" s="138"/>
      <c r="B31" s="114" t="s">
        <v>82</v>
      </c>
      <c r="C31" s="357">
        <f>SUM(E11:E30)</f>
        <v>304.87999999999988</v>
      </c>
      <c r="D31" s="358"/>
      <c r="E31" s="359"/>
      <c r="F31" s="357">
        <f>SUM(H11:H30)</f>
        <v>286.83</v>
      </c>
      <c r="G31" s="358"/>
      <c r="H31" s="359"/>
      <c r="I31" s="357">
        <f>SUM(K11:K30)</f>
        <v>306.2399999999999</v>
      </c>
      <c r="J31" s="358"/>
      <c r="K31" s="359"/>
      <c r="L31" s="357">
        <f>SUM(N11:N30)</f>
        <v>316.49999999999994</v>
      </c>
      <c r="M31" s="358"/>
      <c r="N31" s="359"/>
      <c r="O31" s="357">
        <f>SUM(Q11:Q30)</f>
        <v>282.23999999999995</v>
      </c>
      <c r="P31" s="358"/>
      <c r="Q31" s="359"/>
      <c r="R31" s="357">
        <f>SUM(T11:T30)</f>
        <v>307.53999999999996</v>
      </c>
      <c r="S31" s="358"/>
      <c r="T31" s="359"/>
      <c r="U31" s="357">
        <f>SUM(W11:W30)</f>
        <v>286.51</v>
      </c>
      <c r="V31" s="358"/>
      <c r="W31" s="359"/>
      <c r="X31" s="374">
        <f>SUM(Z11:Z30)</f>
        <v>324.3599999999999</v>
      </c>
      <c r="Y31" s="374"/>
      <c r="Z31" s="374"/>
      <c r="AA31" s="372"/>
      <c r="AB31" s="372"/>
      <c r="AC31" s="372"/>
    </row>
    <row r="32" spans="1:32" ht="12.75" customHeight="1" x14ac:dyDescent="0.2">
      <c r="A32" s="317" t="s">
        <v>97</v>
      </c>
      <c r="B32" s="311" t="s">
        <v>74</v>
      </c>
      <c r="C32" s="366" t="s">
        <v>93</v>
      </c>
      <c r="D32" s="366"/>
      <c r="E32" s="366"/>
      <c r="F32" s="366" t="s">
        <v>92</v>
      </c>
      <c r="G32" s="366"/>
      <c r="H32" s="366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</row>
    <row r="33" spans="1:32" s="152" customFormat="1" x14ac:dyDescent="0.2">
      <c r="A33" s="317"/>
      <c r="B33" s="311"/>
      <c r="C33" s="139" t="s">
        <v>84</v>
      </c>
      <c r="D33" s="139" t="s">
        <v>95</v>
      </c>
      <c r="E33" s="139" t="s">
        <v>85</v>
      </c>
      <c r="F33" s="149" t="s">
        <v>84</v>
      </c>
      <c r="G33" s="149" t="s">
        <v>95</v>
      </c>
      <c r="H33" s="149" t="s">
        <v>85</v>
      </c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</row>
    <row r="34" spans="1:32" s="152" customFormat="1" x14ac:dyDescent="0.2">
      <c r="A34" s="148">
        <v>1</v>
      </c>
      <c r="B34" s="129" t="s">
        <v>75</v>
      </c>
      <c r="C34" s="125" t="s">
        <v>212</v>
      </c>
      <c r="D34" s="125">
        <v>2.89</v>
      </c>
      <c r="E34" s="125">
        <f>D34*3</f>
        <v>8.67</v>
      </c>
      <c r="F34" s="125" t="s">
        <v>269</v>
      </c>
      <c r="G34" s="125">
        <v>3.1</v>
      </c>
      <c r="H34" s="125">
        <f>G34*3</f>
        <v>9.3000000000000007</v>
      </c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</row>
    <row r="35" spans="1:32" s="152" customFormat="1" x14ac:dyDescent="0.2">
      <c r="A35" s="148">
        <v>2</v>
      </c>
      <c r="B35" s="129" t="s">
        <v>105</v>
      </c>
      <c r="C35" s="125" t="s">
        <v>199</v>
      </c>
      <c r="D35" s="125">
        <v>2.89</v>
      </c>
      <c r="E35" s="125">
        <f>D35*4</f>
        <v>11.56</v>
      </c>
      <c r="F35" s="125" t="s">
        <v>121</v>
      </c>
      <c r="G35" s="125">
        <v>3.29</v>
      </c>
      <c r="H35" s="125">
        <f>G35*4</f>
        <v>13.16</v>
      </c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</row>
    <row r="36" spans="1:32" s="152" customFormat="1" x14ac:dyDescent="0.2">
      <c r="A36" s="148">
        <v>3</v>
      </c>
      <c r="B36" s="129" t="s">
        <v>109</v>
      </c>
      <c r="C36" s="125" t="s">
        <v>194</v>
      </c>
      <c r="D36" s="125">
        <v>5.99</v>
      </c>
      <c r="E36" s="125">
        <f>D36*4</f>
        <v>23.96</v>
      </c>
      <c r="F36" s="125" t="s">
        <v>129</v>
      </c>
      <c r="G36" s="125">
        <v>5.29</v>
      </c>
      <c r="H36" s="125">
        <f>G36*4</f>
        <v>21.16</v>
      </c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</row>
    <row r="37" spans="1:32" s="152" customFormat="1" x14ac:dyDescent="0.2">
      <c r="A37" s="148">
        <v>4</v>
      </c>
      <c r="B37" s="129" t="s">
        <v>110</v>
      </c>
      <c r="C37" s="125" t="s">
        <v>263</v>
      </c>
      <c r="D37" s="125">
        <v>4.49</v>
      </c>
      <c r="E37" s="125">
        <f>D37*3</f>
        <v>13.47</v>
      </c>
      <c r="F37" s="125" t="s">
        <v>185</v>
      </c>
      <c r="G37" s="125">
        <v>4.29</v>
      </c>
      <c r="H37" s="125">
        <f>G37*3</f>
        <v>12.870000000000001</v>
      </c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</row>
    <row r="38" spans="1:32" s="152" customFormat="1" x14ac:dyDescent="0.2">
      <c r="A38" s="148">
        <v>5</v>
      </c>
      <c r="B38" s="129" t="s">
        <v>16</v>
      </c>
      <c r="C38" s="125" t="s">
        <v>196</v>
      </c>
      <c r="D38" s="125">
        <v>0.99</v>
      </c>
      <c r="E38" s="125">
        <f>D38</f>
        <v>0.99</v>
      </c>
      <c r="F38" s="125" t="s">
        <v>261</v>
      </c>
      <c r="G38" s="125">
        <v>1.29</v>
      </c>
      <c r="H38" s="125">
        <f>G38</f>
        <v>1.29</v>
      </c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</row>
    <row r="39" spans="1:32" s="152" customFormat="1" x14ac:dyDescent="0.2">
      <c r="A39" s="148">
        <v>6</v>
      </c>
      <c r="B39" s="129" t="s">
        <v>111</v>
      </c>
      <c r="C39" s="125" t="s">
        <v>187</v>
      </c>
      <c r="D39" s="125">
        <v>1.79</v>
      </c>
      <c r="E39" s="125">
        <f>D39*2</f>
        <v>3.58</v>
      </c>
      <c r="F39" s="125" t="s">
        <v>190</v>
      </c>
      <c r="G39" s="125">
        <v>2.09</v>
      </c>
      <c r="H39" s="125">
        <f>G39*2</f>
        <v>4.18</v>
      </c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</row>
    <row r="40" spans="1:32" s="152" customFormat="1" x14ac:dyDescent="0.2">
      <c r="A40" s="148">
        <v>7</v>
      </c>
      <c r="B40" s="129" t="s">
        <v>76</v>
      </c>
      <c r="C40" s="125" t="s">
        <v>149</v>
      </c>
      <c r="D40" s="125">
        <v>6.89</v>
      </c>
      <c r="E40" s="125">
        <f>D40</f>
        <v>6.89</v>
      </c>
      <c r="F40" s="125" t="s">
        <v>152</v>
      </c>
      <c r="G40" s="125">
        <v>7.99</v>
      </c>
      <c r="H40" s="125">
        <f>G40</f>
        <v>7.99</v>
      </c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</row>
    <row r="41" spans="1:32" s="152" customFormat="1" x14ac:dyDescent="0.2">
      <c r="A41" s="148">
        <v>8</v>
      </c>
      <c r="B41" s="129" t="s">
        <v>112</v>
      </c>
      <c r="C41" s="125" t="s">
        <v>154</v>
      </c>
      <c r="D41" s="125">
        <v>16.79</v>
      </c>
      <c r="E41" s="125">
        <f>D41*2</f>
        <v>33.58</v>
      </c>
      <c r="F41" s="125" t="s">
        <v>270</v>
      </c>
      <c r="G41" s="125">
        <v>12.99</v>
      </c>
      <c r="H41" s="125">
        <f>G41*2</f>
        <v>25.98</v>
      </c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</row>
    <row r="42" spans="1:32" s="152" customFormat="1" x14ac:dyDescent="0.2">
      <c r="A42" s="148">
        <v>9</v>
      </c>
      <c r="B42" s="129" t="s">
        <v>113</v>
      </c>
      <c r="C42" s="125" t="s">
        <v>157</v>
      </c>
      <c r="D42" s="125">
        <v>11.99</v>
      </c>
      <c r="E42" s="125">
        <f>D42*2</f>
        <v>23.98</v>
      </c>
      <c r="F42" s="125" t="s">
        <v>157</v>
      </c>
      <c r="G42" s="125">
        <v>12.99</v>
      </c>
      <c r="H42" s="125">
        <f>G42*2</f>
        <v>25.98</v>
      </c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</row>
    <row r="43" spans="1:32" s="152" customFormat="1" x14ac:dyDescent="0.2">
      <c r="A43" s="148">
        <v>10</v>
      </c>
      <c r="B43" s="129" t="s">
        <v>227</v>
      </c>
      <c r="C43" s="125" t="s">
        <v>252</v>
      </c>
      <c r="D43" s="125">
        <v>4.29</v>
      </c>
      <c r="E43" s="125">
        <f>D43*3</f>
        <v>12.870000000000001</v>
      </c>
      <c r="F43" s="125" t="s">
        <v>262</v>
      </c>
      <c r="G43" s="125">
        <v>1.29</v>
      </c>
      <c r="H43" s="125">
        <f>G43*3</f>
        <v>3.87</v>
      </c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</row>
    <row r="44" spans="1:32" s="152" customFormat="1" x14ac:dyDescent="0.2">
      <c r="A44" s="148">
        <v>11</v>
      </c>
      <c r="B44" s="129" t="s">
        <v>114</v>
      </c>
      <c r="C44" s="125" t="s">
        <v>165</v>
      </c>
      <c r="D44" s="125">
        <v>4.29</v>
      </c>
      <c r="E44" s="125">
        <f>D44*3</f>
        <v>12.870000000000001</v>
      </c>
      <c r="F44" s="125" t="s">
        <v>271</v>
      </c>
      <c r="G44" s="125">
        <v>3.29</v>
      </c>
      <c r="H44" s="125">
        <f>G44*3</f>
        <v>9.870000000000001</v>
      </c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</row>
    <row r="45" spans="1:32" s="152" customFormat="1" x14ac:dyDescent="0.2">
      <c r="A45" s="148">
        <v>12</v>
      </c>
      <c r="B45" s="129" t="s">
        <v>167</v>
      </c>
      <c r="C45" s="125" t="s">
        <v>168</v>
      </c>
      <c r="D45" s="125">
        <v>4.49</v>
      </c>
      <c r="E45" s="125">
        <f>D45*2</f>
        <v>8.98</v>
      </c>
      <c r="F45" s="125" t="s">
        <v>168</v>
      </c>
      <c r="G45" s="125">
        <v>4.9000000000000004</v>
      </c>
      <c r="H45" s="125">
        <f>G45*2</f>
        <v>9.8000000000000007</v>
      </c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</row>
    <row r="46" spans="1:32" s="152" customFormat="1" x14ac:dyDescent="0.2">
      <c r="A46" s="148">
        <v>13</v>
      </c>
      <c r="B46" s="129" t="s">
        <v>77</v>
      </c>
      <c r="C46" s="125" t="s">
        <v>168</v>
      </c>
      <c r="D46" s="125">
        <v>5.99</v>
      </c>
      <c r="E46" s="125">
        <f>D46*2</f>
        <v>11.98</v>
      </c>
      <c r="F46" s="125" t="s">
        <v>168</v>
      </c>
      <c r="G46" s="125">
        <v>5.99</v>
      </c>
      <c r="H46" s="125">
        <f>G46*2</f>
        <v>11.98</v>
      </c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</row>
    <row r="47" spans="1:32" s="152" customFormat="1" x14ac:dyDescent="0.2">
      <c r="A47" s="148">
        <v>14</v>
      </c>
      <c r="B47" s="129" t="s">
        <v>78</v>
      </c>
      <c r="C47" s="125" t="s">
        <v>168</v>
      </c>
      <c r="D47" s="125">
        <v>10.99</v>
      </c>
      <c r="E47" s="125">
        <f>D47*2</f>
        <v>21.98</v>
      </c>
      <c r="F47" s="125" t="s">
        <v>168</v>
      </c>
      <c r="G47" s="125">
        <v>11.99</v>
      </c>
      <c r="H47" s="125">
        <f>G47*2</f>
        <v>23.98</v>
      </c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</row>
    <row r="48" spans="1:32" s="152" customFormat="1" x14ac:dyDescent="0.2">
      <c r="A48" s="148">
        <v>15</v>
      </c>
      <c r="B48" s="129" t="s">
        <v>79</v>
      </c>
      <c r="C48" s="125" t="s">
        <v>168</v>
      </c>
      <c r="D48" s="125">
        <v>4.99</v>
      </c>
      <c r="E48" s="125">
        <f>D48*2</f>
        <v>9.98</v>
      </c>
      <c r="F48" s="125" t="s">
        <v>168</v>
      </c>
      <c r="G48" s="125">
        <v>5.79</v>
      </c>
      <c r="H48" s="125">
        <f>G48*2</f>
        <v>11.58</v>
      </c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</row>
    <row r="49" spans="1:32" s="152" customFormat="1" x14ac:dyDescent="0.2">
      <c r="A49" s="148">
        <v>16</v>
      </c>
      <c r="B49" s="129" t="s">
        <v>230</v>
      </c>
      <c r="C49" s="125"/>
      <c r="D49" s="125">
        <v>7.99</v>
      </c>
      <c r="E49" s="125">
        <f>D49*2</f>
        <v>15.98</v>
      </c>
      <c r="F49" s="125"/>
      <c r="G49" s="125">
        <v>8.2899999999999991</v>
      </c>
      <c r="H49" s="125">
        <f>G49*2</f>
        <v>16.579999999999998</v>
      </c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</row>
    <row r="50" spans="1:32" s="152" customFormat="1" x14ac:dyDescent="0.2">
      <c r="A50" s="148">
        <v>17</v>
      </c>
      <c r="B50" s="129" t="s">
        <v>229</v>
      </c>
      <c r="C50" s="125"/>
      <c r="D50" s="125">
        <v>48.99</v>
      </c>
      <c r="E50" s="125">
        <v>9.8000000000000007</v>
      </c>
      <c r="F50" s="125"/>
      <c r="G50" s="125">
        <v>22.79</v>
      </c>
      <c r="H50" s="125">
        <v>4.55</v>
      </c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</row>
    <row r="51" spans="1:32" s="152" customFormat="1" x14ac:dyDescent="0.2">
      <c r="A51" s="148">
        <v>4.99</v>
      </c>
      <c r="B51" s="129" t="s">
        <v>231</v>
      </c>
      <c r="C51" s="125"/>
      <c r="D51" s="125">
        <v>4.99</v>
      </c>
      <c r="E51" s="125">
        <f>D51*2</f>
        <v>9.98</v>
      </c>
      <c r="F51" s="125"/>
      <c r="G51" s="125">
        <v>5.19</v>
      </c>
      <c r="H51" s="125">
        <f>G51*2</f>
        <v>10.38</v>
      </c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</row>
    <row r="52" spans="1:32" s="152" customFormat="1" x14ac:dyDescent="0.2">
      <c r="A52" s="148">
        <v>19</v>
      </c>
      <c r="B52" s="129" t="s">
        <v>80</v>
      </c>
      <c r="C52" s="125" t="s">
        <v>207</v>
      </c>
      <c r="D52" s="125">
        <v>23.09</v>
      </c>
      <c r="E52" s="125">
        <f>D52</f>
        <v>23.09</v>
      </c>
      <c r="F52" s="125" t="s">
        <v>170</v>
      </c>
      <c r="G52" s="125">
        <v>21.5</v>
      </c>
      <c r="H52" s="125">
        <f>G52</f>
        <v>21.5</v>
      </c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</row>
    <row r="53" spans="1:32" s="152" customFormat="1" x14ac:dyDescent="0.2">
      <c r="A53" s="148">
        <v>20</v>
      </c>
      <c r="B53" s="129" t="s">
        <v>81</v>
      </c>
      <c r="C53" s="125" t="s">
        <v>171</v>
      </c>
      <c r="D53" s="125">
        <v>10.99</v>
      </c>
      <c r="E53" s="125">
        <f>D53*4</f>
        <v>43.96</v>
      </c>
      <c r="F53" s="125" t="s">
        <v>172</v>
      </c>
      <c r="G53" s="125">
        <v>9.9499999999999993</v>
      </c>
      <c r="H53" s="125">
        <f>G53*4</f>
        <v>39.799999999999997</v>
      </c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</row>
    <row r="54" spans="1:32" s="152" customFormat="1" x14ac:dyDescent="0.2">
      <c r="A54" s="148"/>
      <c r="B54" s="114" t="s">
        <v>82</v>
      </c>
      <c r="C54" s="357">
        <f>SUM(E34:E53)</f>
        <v>308.14999999999992</v>
      </c>
      <c r="D54" s="358"/>
      <c r="E54" s="359"/>
      <c r="F54" s="357">
        <f>SUM(H34:H53)</f>
        <v>285.8</v>
      </c>
      <c r="G54" s="358"/>
      <c r="H54" s="359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</row>
    <row r="55" spans="1:32" s="152" customFormat="1" x14ac:dyDescent="0.2">
      <c r="A55" s="140"/>
      <c r="B55" s="153"/>
      <c r="C55" s="133"/>
      <c r="D55" s="133"/>
      <c r="E55" s="133"/>
      <c r="F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</row>
    <row r="56" spans="1:32" x14ac:dyDescent="0.2">
      <c r="A56" s="140"/>
      <c r="B56" s="135"/>
      <c r="C56" s="134"/>
      <c r="D56" s="134"/>
      <c r="E56" s="134"/>
      <c r="F56" s="134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</row>
    <row r="57" spans="1:32" x14ac:dyDescent="0.2">
      <c r="A57" s="152"/>
      <c r="B57" s="124" t="s">
        <v>209</v>
      </c>
      <c r="C57" s="152"/>
      <c r="D57" s="152"/>
      <c r="E57" s="152"/>
      <c r="F57" s="152"/>
    </row>
    <row r="58" spans="1:32" x14ac:dyDescent="0.2">
      <c r="A58" s="361" t="s">
        <v>98</v>
      </c>
      <c r="B58" s="362"/>
      <c r="C58" s="363"/>
      <c r="D58" s="152"/>
      <c r="E58" s="152"/>
      <c r="F58" s="135" t="s">
        <v>246</v>
      </c>
      <c r="G58" s="133"/>
      <c r="H58" s="133"/>
      <c r="I58" s="133"/>
      <c r="J58" s="133"/>
      <c r="K58" s="133"/>
      <c r="L58" s="133"/>
      <c r="M58" s="133"/>
      <c r="N58" s="133"/>
      <c r="O58" s="133"/>
      <c r="P58" s="144"/>
      <c r="Q58" s="144"/>
      <c r="R58" s="144"/>
      <c r="S58" s="144"/>
      <c r="T58" s="144"/>
    </row>
    <row r="59" spans="1:32" x14ac:dyDescent="0.2">
      <c r="A59" s="116">
        <v>1</v>
      </c>
      <c r="B59" s="145" t="s">
        <v>89</v>
      </c>
      <c r="C59" s="146">
        <v>282.24</v>
      </c>
      <c r="D59" s="152"/>
      <c r="E59" s="152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40"/>
      <c r="Q59" s="144"/>
      <c r="R59" s="144"/>
      <c r="S59" s="144"/>
      <c r="T59" s="144"/>
    </row>
    <row r="60" spans="1:32" x14ac:dyDescent="0.2">
      <c r="A60" s="116">
        <v>2</v>
      </c>
      <c r="B60" s="116" t="s">
        <v>100</v>
      </c>
      <c r="C60" s="126">
        <v>285.8</v>
      </c>
      <c r="D60" s="152"/>
      <c r="E60" s="152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40"/>
      <c r="Q60" s="144"/>
      <c r="R60" s="144"/>
      <c r="S60" s="144"/>
      <c r="T60" s="144"/>
    </row>
    <row r="61" spans="1:32" x14ac:dyDescent="0.2">
      <c r="A61" s="116">
        <v>3</v>
      </c>
      <c r="B61" s="116" t="s">
        <v>90</v>
      </c>
      <c r="C61" s="126">
        <v>286.51</v>
      </c>
      <c r="E61" s="152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40"/>
      <c r="Q61" s="144"/>
      <c r="R61" s="144"/>
      <c r="S61" s="144"/>
      <c r="T61" s="144"/>
    </row>
    <row r="62" spans="1:32" x14ac:dyDescent="0.2">
      <c r="A62" s="116">
        <v>4</v>
      </c>
      <c r="B62" s="116" t="s">
        <v>86</v>
      </c>
      <c r="C62" s="126">
        <v>286.83</v>
      </c>
      <c r="E62" s="152"/>
      <c r="F62" s="361" t="s">
        <v>102</v>
      </c>
      <c r="G62" s="362"/>
      <c r="H62" s="362"/>
      <c r="I62" s="362"/>
      <c r="J62" s="363"/>
      <c r="K62" s="133"/>
      <c r="L62" s="133"/>
      <c r="M62" s="133"/>
      <c r="N62" s="133"/>
      <c r="O62" s="133"/>
      <c r="P62" s="140"/>
      <c r="Q62" s="144"/>
      <c r="R62" s="144"/>
      <c r="S62" s="144"/>
      <c r="T62" s="144"/>
    </row>
    <row r="63" spans="1:32" x14ac:dyDescent="0.2">
      <c r="A63" s="116">
        <v>5</v>
      </c>
      <c r="B63" s="116" t="s">
        <v>83</v>
      </c>
      <c r="C63" s="126">
        <v>304.88</v>
      </c>
      <c r="E63" s="151"/>
      <c r="F63" s="364" t="s">
        <v>264</v>
      </c>
      <c r="G63" s="364"/>
      <c r="H63" s="364"/>
      <c r="I63" s="365">
        <f>C59</f>
        <v>282.24</v>
      </c>
      <c r="J63" s="365"/>
      <c r="K63" s="133"/>
      <c r="L63" s="133"/>
      <c r="M63" s="133"/>
      <c r="N63" s="133"/>
      <c r="O63" s="133"/>
      <c r="P63" s="140"/>
      <c r="Q63" s="144"/>
      <c r="R63" s="144"/>
      <c r="S63" s="144"/>
      <c r="T63" s="144"/>
    </row>
    <row r="64" spans="1:32" x14ac:dyDescent="0.2">
      <c r="A64" s="116">
        <v>6</v>
      </c>
      <c r="B64" s="116" t="s">
        <v>87</v>
      </c>
      <c r="C64" s="126">
        <v>306.24</v>
      </c>
      <c r="E64" s="151"/>
      <c r="F64" s="355" t="s">
        <v>176</v>
      </c>
      <c r="G64" s="355"/>
      <c r="H64" s="355"/>
      <c r="I64" s="356">
        <f>C68</f>
        <v>324.36</v>
      </c>
      <c r="J64" s="356"/>
      <c r="K64" s="133"/>
      <c r="L64" s="133"/>
      <c r="M64" s="133"/>
      <c r="N64" s="133"/>
      <c r="O64" s="133"/>
      <c r="P64" s="140"/>
      <c r="Q64" s="144"/>
      <c r="R64" s="144"/>
      <c r="S64" s="144"/>
      <c r="T64" s="144"/>
    </row>
    <row r="65" spans="1:20" x14ac:dyDescent="0.2">
      <c r="A65" s="116">
        <v>7</v>
      </c>
      <c r="B65" s="116" t="s">
        <v>94</v>
      </c>
      <c r="C65" s="126">
        <v>307.54000000000002</v>
      </c>
      <c r="E65" s="117"/>
      <c r="F65" s="338" t="s">
        <v>106</v>
      </c>
      <c r="G65" s="338"/>
      <c r="H65" s="338"/>
      <c r="I65" s="339">
        <f>AVERAGE(C59:C68)</f>
        <v>300.90500000000003</v>
      </c>
      <c r="J65" s="339"/>
      <c r="K65" s="133"/>
      <c r="L65" s="133"/>
      <c r="M65" s="133"/>
      <c r="N65" s="133"/>
      <c r="O65" s="133"/>
      <c r="P65" s="140"/>
      <c r="Q65" s="144"/>
      <c r="R65" s="144"/>
      <c r="S65" s="144"/>
      <c r="T65" s="144"/>
    </row>
    <row r="66" spans="1:20" x14ac:dyDescent="0.2">
      <c r="A66" s="116">
        <v>8</v>
      </c>
      <c r="B66" s="116" t="s">
        <v>101</v>
      </c>
      <c r="C66" s="126">
        <v>308.14999999999998</v>
      </c>
      <c r="E66" s="151"/>
      <c r="F66" s="340" t="s">
        <v>107</v>
      </c>
      <c r="G66" s="341"/>
      <c r="H66" s="342"/>
      <c r="I66" s="343">
        <v>301.76</v>
      </c>
      <c r="J66" s="344"/>
      <c r="K66" s="133"/>
      <c r="L66" s="133"/>
      <c r="M66" s="133"/>
      <c r="N66" s="133"/>
      <c r="O66" s="133"/>
      <c r="P66" s="144"/>
      <c r="Q66" s="144"/>
      <c r="R66" s="144"/>
      <c r="S66" s="144"/>
      <c r="T66" s="144"/>
    </row>
    <row r="67" spans="1:20" x14ac:dyDescent="0.2">
      <c r="A67" s="116">
        <v>9</v>
      </c>
      <c r="B67" s="116" t="s">
        <v>193</v>
      </c>
      <c r="C67" s="126">
        <v>316.5</v>
      </c>
      <c r="E67" s="151"/>
      <c r="F67" s="348" t="s">
        <v>108</v>
      </c>
      <c r="G67" s="349"/>
      <c r="H67" s="350"/>
      <c r="I67" s="351">
        <f>I65/I66-1*100%</f>
        <v>-2.8333775185576116E-3</v>
      </c>
      <c r="J67" s="352"/>
      <c r="K67" s="133"/>
      <c r="L67" s="133"/>
      <c r="M67" s="133"/>
      <c r="N67" s="133"/>
      <c r="O67" s="133"/>
    </row>
    <row r="68" spans="1:20" x14ac:dyDescent="0.2">
      <c r="A68" s="116">
        <v>10</v>
      </c>
      <c r="B68" s="116" t="s">
        <v>99</v>
      </c>
      <c r="C68" s="126">
        <v>324.36</v>
      </c>
      <c r="E68" s="152"/>
      <c r="F68" s="133"/>
      <c r="G68" s="133"/>
      <c r="H68" s="133"/>
      <c r="I68" s="133"/>
      <c r="J68" s="133"/>
      <c r="K68" s="133"/>
      <c r="L68" s="133"/>
      <c r="M68" s="133"/>
      <c r="N68" s="133"/>
      <c r="O68" s="133"/>
    </row>
    <row r="69" spans="1:20" x14ac:dyDescent="0.2">
      <c r="E69" s="152"/>
      <c r="F69" s="133"/>
      <c r="G69" s="133"/>
      <c r="H69" s="133"/>
      <c r="I69" s="133"/>
      <c r="J69" s="133"/>
      <c r="K69" s="133"/>
      <c r="L69" s="133"/>
      <c r="M69" s="133"/>
      <c r="N69" s="133"/>
      <c r="O69" s="133"/>
    </row>
    <row r="70" spans="1:20" x14ac:dyDescent="0.2">
      <c r="C70" s="123"/>
      <c r="E70" s="152"/>
      <c r="F70" s="361" t="s">
        <v>267</v>
      </c>
      <c r="G70" s="362"/>
      <c r="H70" s="362"/>
      <c r="I70" s="362"/>
      <c r="J70" s="363"/>
      <c r="K70" s="133"/>
      <c r="M70" s="161" t="s">
        <v>208</v>
      </c>
      <c r="N70" s="161"/>
      <c r="O70" s="161"/>
    </row>
    <row r="71" spans="1:20" x14ac:dyDescent="0.2">
      <c r="A71" s="150"/>
      <c r="B71" s="157"/>
      <c r="C71" s="150"/>
      <c r="E71" s="152"/>
      <c r="F71" s="364" t="s">
        <v>272</v>
      </c>
      <c r="G71" s="364"/>
      <c r="H71" s="364"/>
      <c r="I71" s="371">
        <v>0.36820000000000003</v>
      </c>
      <c r="J71" s="365"/>
      <c r="K71" s="133"/>
      <c r="M71" s="114" t="s">
        <v>233</v>
      </c>
      <c r="N71" s="114" t="s">
        <v>265</v>
      </c>
      <c r="O71" s="132"/>
    </row>
    <row r="72" spans="1:20" x14ac:dyDescent="0.2">
      <c r="A72" s="336"/>
      <c r="B72" s="336"/>
      <c r="C72" s="336"/>
      <c r="E72" s="152"/>
      <c r="F72" s="364" t="s">
        <v>230</v>
      </c>
      <c r="G72" s="364"/>
      <c r="H72" s="364"/>
      <c r="I72" s="371">
        <v>0.42920000000000003</v>
      </c>
      <c r="J72" s="365"/>
      <c r="K72" s="133"/>
      <c r="M72" s="125">
        <v>273.38</v>
      </c>
      <c r="N72" s="125">
        <v>282.24</v>
      </c>
      <c r="O72" s="147"/>
    </row>
    <row r="73" spans="1:20" x14ac:dyDescent="0.2">
      <c r="A73" s="158"/>
      <c r="B73" s="158"/>
      <c r="C73" s="159"/>
      <c r="E73" s="152"/>
      <c r="F73" s="353"/>
      <c r="G73" s="353"/>
      <c r="H73" s="353"/>
      <c r="I73" s="369"/>
      <c r="J73" s="369"/>
      <c r="K73" s="133"/>
      <c r="L73" s="354"/>
      <c r="M73" s="354"/>
      <c r="N73" s="354"/>
      <c r="O73" s="354"/>
    </row>
    <row r="74" spans="1:20" x14ac:dyDescent="0.2">
      <c r="A74" s="158"/>
      <c r="B74" s="158"/>
      <c r="C74" s="160"/>
      <c r="E74" s="152"/>
      <c r="F74" s="353"/>
      <c r="G74" s="353"/>
      <c r="H74" s="353"/>
      <c r="I74" s="370"/>
      <c r="J74" s="370"/>
      <c r="K74" s="133"/>
      <c r="L74" s="354" t="s">
        <v>266</v>
      </c>
      <c r="M74" s="354"/>
      <c r="N74" s="354"/>
      <c r="O74" s="354"/>
    </row>
    <row r="75" spans="1:20" x14ac:dyDescent="0.2">
      <c r="A75" s="158"/>
      <c r="B75" s="158"/>
      <c r="C75" s="160"/>
      <c r="E75" s="152"/>
      <c r="F75" s="361" t="s">
        <v>104</v>
      </c>
      <c r="G75" s="362"/>
      <c r="H75" s="362"/>
      <c r="I75" s="362"/>
      <c r="J75" s="363"/>
      <c r="K75" s="133"/>
      <c r="L75" s="133"/>
      <c r="M75" s="133"/>
      <c r="N75" s="133"/>
      <c r="O75" s="133"/>
    </row>
    <row r="76" spans="1:20" x14ac:dyDescent="0.2">
      <c r="A76" s="158"/>
      <c r="B76" s="158"/>
      <c r="C76" s="160"/>
      <c r="E76" s="152"/>
      <c r="F76" s="364" t="s">
        <v>268</v>
      </c>
      <c r="G76" s="364"/>
      <c r="H76" s="364"/>
      <c r="I76" s="371">
        <v>-0.2893</v>
      </c>
      <c r="J76" s="365"/>
      <c r="K76" s="133"/>
      <c r="L76" s="133"/>
      <c r="M76" s="133"/>
      <c r="N76" s="133"/>
      <c r="O76" s="133"/>
    </row>
    <row r="77" spans="1:20" x14ac:dyDescent="0.2">
      <c r="A77" s="158"/>
      <c r="B77" s="158"/>
      <c r="C77" s="160"/>
      <c r="E77" s="152"/>
      <c r="F77" s="134"/>
      <c r="G77" s="133"/>
      <c r="H77" s="133"/>
      <c r="I77" s="133"/>
      <c r="J77" s="133"/>
      <c r="K77" s="133"/>
      <c r="L77" s="133"/>
      <c r="M77" s="133"/>
      <c r="N77" s="133"/>
      <c r="O77" s="133"/>
    </row>
    <row r="78" spans="1:20" x14ac:dyDescent="0.2">
      <c r="A78" s="158"/>
      <c r="B78" s="158"/>
      <c r="C78" s="160"/>
      <c r="E78" s="152"/>
      <c r="F78" s="152"/>
      <c r="G78" s="152"/>
      <c r="H78" s="152"/>
      <c r="J78" s="143"/>
      <c r="K78" s="143"/>
      <c r="L78" s="143"/>
      <c r="M78" s="143"/>
      <c r="N78" s="143"/>
    </row>
    <row r="79" spans="1:20" x14ac:dyDescent="0.2">
      <c r="A79" s="158"/>
      <c r="B79" s="158"/>
      <c r="C79" s="160"/>
    </row>
    <row r="80" spans="1:20" x14ac:dyDescent="0.2">
      <c r="A80" s="158"/>
      <c r="B80" s="158"/>
      <c r="C80" s="160"/>
      <c r="G80" s="155"/>
      <c r="H80" s="156"/>
      <c r="I80" s="155"/>
    </row>
    <row r="81" spans="1:9" x14ac:dyDescent="0.2">
      <c r="A81" s="158"/>
      <c r="B81" s="158"/>
      <c r="C81" s="160"/>
      <c r="G81" s="336"/>
      <c r="H81" s="336"/>
      <c r="I81" s="336"/>
    </row>
    <row r="82" spans="1:9" x14ac:dyDescent="0.2">
      <c r="A82" s="158"/>
      <c r="B82" s="158"/>
      <c r="C82" s="160"/>
      <c r="G82" s="158"/>
      <c r="H82" s="158"/>
      <c r="I82" s="159"/>
    </row>
    <row r="83" spans="1:9" x14ac:dyDescent="0.2">
      <c r="A83" s="154"/>
      <c r="B83" s="154"/>
      <c r="C83" s="133"/>
      <c r="G83" s="158"/>
      <c r="H83" s="158"/>
      <c r="I83" s="160"/>
    </row>
    <row r="84" spans="1:9" x14ac:dyDescent="0.2">
      <c r="A84" s="154"/>
      <c r="B84" s="154"/>
      <c r="C84" s="133"/>
      <c r="G84" s="158"/>
      <c r="H84" s="158"/>
      <c r="I84" s="160"/>
    </row>
    <row r="85" spans="1:9" x14ac:dyDescent="0.2">
      <c r="A85" s="154"/>
      <c r="B85" s="154"/>
      <c r="C85" s="133"/>
      <c r="G85" s="158"/>
      <c r="H85" s="158"/>
      <c r="I85" s="160"/>
    </row>
    <row r="86" spans="1:9" x14ac:dyDescent="0.2">
      <c r="A86" s="154"/>
      <c r="B86" s="154"/>
      <c r="C86" s="133"/>
      <c r="G86" s="158"/>
      <c r="H86" s="158"/>
      <c r="I86" s="160"/>
    </row>
    <row r="87" spans="1:9" x14ac:dyDescent="0.2">
      <c r="A87" s="140"/>
      <c r="B87" s="140"/>
      <c r="C87" s="140"/>
      <c r="G87" s="158"/>
      <c r="H87" s="158"/>
      <c r="I87" s="160"/>
    </row>
    <row r="88" spans="1:9" x14ac:dyDescent="0.2">
      <c r="G88" s="158"/>
      <c r="H88" s="158"/>
      <c r="I88" s="160"/>
    </row>
    <row r="89" spans="1:9" x14ac:dyDescent="0.2">
      <c r="G89" s="158"/>
      <c r="H89" s="158"/>
      <c r="I89" s="160"/>
    </row>
    <row r="90" spans="1:9" x14ac:dyDescent="0.2">
      <c r="G90" s="158"/>
      <c r="H90" s="158"/>
      <c r="I90" s="160"/>
    </row>
    <row r="91" spans="1:9" x14ac:dyDescent="0.2">
      <c r="G91" s="158"/>
      <c r="H91" s="158"/>
      <c r="I91" s="160"/>
    </row>
    <row r="92" spans="1:9" x14ac:dyDescent="0.2">
      <c r="G92" s="151"/>
      <c r="H92" s="140"/>
      <c r="I92" s="140"/>
    </row>
  </sheetData>
  <sortState ref="B59:C68">
    <sortCondition ref="C59:C68"/>
  </sortState>
  <mergeCells count="56">
    <mergeCell ref="L73:O73"/>
    <mergeCell ref="L74:O74"/>
    <mergeCell ref="AA31:AC31"/>
    <mergeCell ref="L9:N9"/>
    <mergeCell ref="O9:Q9"/>
    <mergeCell ref="R9:T9"/>
    <mergeCell ref="U9:W9"/>
    <mergeCell ref="X9:Z9"/>
    <mergeCell ref="AA9:AC9"/>
    <mergeCell ref="L31:N31"/>
    <mergeCell ref="O31:Q31"/>
    <mergeCell ref="R31:T31"/>
    <mergeCell ref="U31:W31"/>
    <mergeCell ref="X31:Z31"/>
    <mergeCell ref="F76:H76"/>
    <mergeCell ref="I76:J76"/>
    <mergeCell ref="A9:A10"/>
    <mergeCell ref="B9:B10"/>
    <mergeCell ref="C9:E9"/>
    <mergeCell ref="F9:H9"/>
    <mergeCell ref="I9:K9"/>
    <mergeCell ref="C32:E32"/>
    <mergeCell ref="C31:E31"/>
    <mergeCell ref="F31:H31"/>
    <mergeCell ref="I31:K31"/>
    <mergeCell ref="A58:C58"/>
    <mergeCell ref="C54:E54"/>
    <mergeCell ref="F72:H72"/>
    <mergeCell ref="I72:J72"/>
    <mergeCell ref="F74:H74"/>
    <mergeCell ref="I74:J74"/>
    <mergeCell ref="I67:J67"/>
    <mergeCell ref="F70:J70"/>
    <mergeCell ref="F75:J75"/>
    <mergeCell ref="B7:K7"/>
    <mergeCell ref="B8:K8"/>
    <mergeCell ref="F71:H71"/>
    <mergeCell ref="I71:J71"/>
    <mergeCell ref="F32:H32"/>
    <mergeCell ref="F54:H54"/>
    <mergeCell ref="G81:I81"/>
    <mergeCell ref="A72:C72"/>
    <mergeCell ref="A32:A33"/>
    <mergeCell ref="B32:B33"/>
    <mergeCell ref="F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F73:H73"/>
    <mergeCell ref="I73:J73"/>
  </mergeCells>
  <pageMargins left="0.31496062992125984" right="0.31496062992125984" top="0.78740157480314965" bottom="0.78740157480314965" header="0.31496062992125984" footer="0.31496062992125984"/>
  <pageSetup paperSize="9" scale="46" orientation="landscape" r:id="rId1"/>
  <ignoredErrors>
    <ignoredError sqref="E16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F92"/>
  <sheetViews>
    <sheetView topLeftCell="A3" zoomScale="110" zoomScaleNormal="110" workbookViewId="0">
      <selection activeCell="S15" sqref="S15"/>
    </sheetView>
  </sheetViews>
  <sheetFormatPr defaultRowHeight="12.75" x14ac:dyDescent="0.2"/>
  <cols>
    <col min="1" max="1" width="4.28515625" style="174" customWidth="1"/>
    <col min="2" max="2" width="29.42578125" style="174" customWidth="1"/>
    <col min="3" max="3" width="11.7109375" style="174" customWidth="1"/>
    <col min="4" max="5" width="10.28515625" style="174" customWidth="1"/>
    <col min="6" max="7" width="10.7109375" style="174" customWidth="1"/>
    <col min="8" max="8" width="13.28515625" style="174" customWidth="1"/>
    <col min="9" max="9" width="10.85546875" style="174" customWidth="1"/>
    <col min="10" max="10" width="11" style="174" customWidth="1"/>
    <col min="11" max="11" width="10" style="174" customWidth="1"/>
    <col min="12" max="12" width="10.42578125" style="174" customWidth="1"/>
    <col min="13" max="13" width="11" style="174" customWidth="1"/>
    <col min="14" max="15" width="10.7109375" style="174" customWidth="1"/>
    <col min="16" max="17" width="10" style="174" customWidth="1"/>
    <col min="18" max="18" width="11" style="174" customWidth="1"/>
    <col min="19" max="20" width="10" style="174" customWidth="1"/>
    <col min="21" max="21" width="12.7109375" style="174" customWidth="1"/>
    <col min="22" max="23" width="10" style="174" customWidth="1"/>
    <col min="24" max="24" width="10.7109375" style="174" customWidth="1"/>
    <col min="25" max="29" width="10" style="174" customWidth="1"/>
    <col min="30" max="30" width="9" style="174" customWidth="1"/>
    <col min="31" max="31" width="10" style="174" bestFit="1" customWidth="1"/>
    <col min="32" max="32" width="11.5703125" style="174" customWidth="1"/>
    <col min="33" max="16384" width="9.140625" style="174"/>
  </cols>
  <sheetData>
    <row r="7" spans="1:29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29" ht="14.25" x14ac:dyDescent="0.2">
      <c r="B8" s="368" t="s">
        <v>273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29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193</v>
      </c>
      <c r="M9" s="366"/>
      <c r="N9" s="366"/>
      <c r="O9" s="366" t="s">
        <v>116</v>
      </c>
      <c r="P9" s="366"/>
      <c r="Q9" s="366"/>
      <c r="R9" s="366" t="s">
        <v>117</v>
      </c>
      <c r="S9" s="366"/>
      <c r="T9" s="366"/>
      <c r="U9" s="366" t="s">
        <v>90</v>
      </c>
      <c r="V9" s="366"/>
      <c r="W9" s="366"/>
      <c r="X9" s="366" t="s">
        <v>99</v>
      </c>
      <c r="Y9" s="366"/>
      <c r="Z9" s="366"/>
      <c r="AA9" s="373"/>
      <c r="AB9" s="373"/>
      <c r="AC9" s="373"/>
    </row>
    <row r="10" spans="1:29" x14ac:dyDescent="0.2">
      <c r="A10" s="317"/>
      <c r="B10" s="311"/>
      <c r="C10" s="175" t="s">
        <v>84</v>
      </c>
      <c r="D10" s="192" t="s">
        <v>324</v>
      </c>
      <c r="E10" s="175" t="s">
        <v>96</v>
      </c>
      <c r="F10" s="127" t="s">
        <v>84</v>
      </c>
      <c r="G10" s="127" t="s">
        <v>324</v>
      </c>
      <c r="H10" s="127" t="s">
        <v>85</v>
      </c>
      <c r="I10" s="175" t="s">
        <v>84</v>
      </c>
      <c r="J10" s="175" t="s">
        <v>95</v>
      </c>
      <c r="K10" s="175" t="s">
        <v>85</v>
      </c>
      <c r="L10" s="175" t="s">
        <v>84</v>
      </c>
      <c r="M10" s="175" t="s">
        <v>95</v>
      </c>
      <c r="N10" s="175" t="s">
        <v>85</v>
      </c>
      <c r="O10" s="175" t="s">
        <v>84</v>
      </c>
      <c r="P10" s="175" t="s">
        <v>95</v>
      </c>
      <c r="Q10" s="175" t="s">
        <v>85</v>
      </c>
      <c r="R10" s="175" t="s">
        <v>84</v>
      </c>
      <c r="S10" s="175" t="s">
        <v>95</v>
      </c>
      <c r="T10" s="175" t="s">
        <v>85</v>
      </c>
      <c r="U10" s="175" t="s">
        <v>84</v>
      </c>
      <c r="V10" s="175" t="s">
        <v>95</v>
      </c>
      <c r="W10" s="175" t="s">
        <v>85</v>
      </c>
      <c r="X10" s="175" t="s">
        <v>84</v>
      </c>
      <c r="Y10" s="175" t="s">
        <v>95</v>
      </c>
      <c r="Z10" s="175" t="s">
        <v>85</v>
      </c>
      <c r="AA10" s="173"/>
      <c r="AB10" s="173"/>
      <c r="AC10" s="173"/>
    </row>
    <row r="11" spans="1:29" x14ac:dyDescent="0.2">
      <c r="A11" s="162">
        <v>1</v>
      </c>
      <c r="B11" s="129" t="s">
        <v>75</v>
      </c>
      <c r="C11" s="125" t="s">
        <v>198</v>
      </c>
      <c r="D11" s="125">
        <v>2.99</v>
      </c>
      <c r="E11" s="125">
        <f>D11*3</f>
        <v>8.9700000000000006</v>
      </c>
      <c r="F11" s="125" t="s">
        <v>250</v>
      </c>
      <c r="G11" s="125">
        <v>3.19</v>
      </c>
      <c r="H11" s="125">
        <f>G11*3</f>
        <v>9.57</v>
      </c>
      <c r="I11" s="125" t="s">
        <v>119</v>
      </c>
      <c r="J11" s="125">
        <v>2.99</v>
      </c>
      <c r="K11" s="125">
        <f>J11*3</f>
        <v>8.9700000000000006</v>
      </c>
      <c r="L11" s="125" t="s">
        <v>201</v>
      </c>
      <c r="M11" s="125">
        <v>2.99</v>
      </c>
      <c r="N11" s="125">
        <f>M11*3</f>
        <v>8.9700000000000006</v>
      </c>
      <c r="O11" s="125" t="s">
        <v>118</v>
      </c>
      <c r="P11" s="125">
        <v>2.99</v>
      </c>
      <c r="Q11" s="125">
        <f>P11*3</f>
        <v>8.9700000000000006</v>
      </c>
      <c r="R11" s="125" t="s">
        <v>118</v>
      </c>
      <c r="S11" s="125">
        <v>2.99</v>
      </c>
      <c r="T11" s="125">
        <f>S11*3</f>
        <v>8.9700000000000006</v>
      </c>
      <c r="U11" s="125" t="s">
        <v>119</v>
      </c>
      <c r="V11" s="125">
        <v>2.95</v>
      </c>
      <c r="W11" s="125">
        <f>V11*3</f>
        <v>8.8500000000000014</v>
      </c>
      <c r="X11" s="125" t="s">
        <v>118</v>
      </c>
      <c r="Y11" s="125">
        <v>3.49</v>
      </c>
      <c r="Z11" s="125">
        <f>Y11*3</f>
        <v>10.47</v>
      </c>
      <c r="AA11" s="147"/>
      <c r="AB11" s="147"/>
      <c r="AC11" s="147"/>
    </row>
    <row r="12" spans="1:29" x14ac:dyDescent="0.2">
      <c r="A12" s="162">
        <v>2</v>
      </c>
      <c r="B12" s="129" t="s">
        <v>105</v>
      </c>
      <c r="C12" s="125" t="s">
        <v>121</v>
      </c>
      <c r="D12" s="125">
        <v>2.99</v>
      </c>
      <c r="E12" s="125">
        <f>D12*4</f>
        <v>11.96</v>
      </c>
      <c r="F12" s="125" t="s">
        <v>282</v>
      </c>
      <c r="G12" s="125">
        <v>3.29</v>
      </c>
      <c r="H12" s="125">
        <f>G12*4</f>
        <v>13.16</v>
      </c>
      <c r="I12" s="125" t="s">
        <v>125</v>
      </c>
      <c r="J12" s="125">
        <v>3.99</v>
      </c>
      <c r="K12" s="125">
        <f>J12*4</f>
        <v>15.96</v>
      </c>
      <c r="L12" s="125" t="s">
        <v>199</v>
      </c>
      <c r="M12" s="125">
        <v>5.59</v>
      </c>
      <c r="N12" s="125">
        <f>M12*4</f>
        <v>22.36</v>
      </c>
      <c r="O12" s="127" t="s">
        <v>121</v>
      </c>
      <c r="P12" s="125">
        <v>2.99</v>
      </c>
      <c r="Q12" s="125">
        <f>P12*4</f>
        <v>11.96</v>
      </c>
      <c r="R12" s="125" t="s">
        <v>121</v>
      </c>
      <c r="S12" s="125">
        <v>2.99</v>
      </c>
      <c r="T12" s="125">
        <f>S12*4</f>
        <v>11.96</v>
      </c>
      <c r="U12" s="125" t="s">
        <v>199</v>
      </c>
      <c r="V12" s="125">
        <v>2.95</v>
      </c>
      <c r="W12" s="125">
        <f>V12*4</f>
        <v>11.8</v>
      </c>
      <c r="X12" s="125" t="s">
        <v>122</v>
      </c>
      <c r="Y12" s="125">
        <v>5.59</v>
      </c>
      <c r="Z12" s="125">
        <f>Y12*4</f>
        <v>22.36</v>
      </c>
      <c r="AA12" s="147"/>
      <c r="AB12" s="147"/>
      <c r="AC12" s="147"/>
    </row>
    <row r="13" spans="1:29" x14ac:dyDescent="0.2">
      <c r="A13" s="162">
        <v>3</v>
      </c>
      <c r="B13" s="129" t="s">
        <v>109</v>
      </c>
      <c r="C13" s="125" t="s">
        <v>214</v>
      </c>
      <c r="D13" s="125">
        <v>6.59</v>
      </c>
      <c r="E13" s="125">
        <f>D13*4</f>
        <v>26.36</v>
      </c>
      <c r="F13" s="125" t="s">
        <v>185</v>
      </c>
      <c r="G13" s="125">
        <v>7.49</v>
      </c>
      <c r="H13" s="125">
        <f>G13*4</f>
        <v>29.96</v>
      </c>
      <c r="I13" s="125" t="s">
        <v>185</v>
      </c>
      <c r="J13" s="125">
        <v>6.49</v>
      </c>
      <c r="K13" s="125">
        <f>J13*4</f>
        <v>25.96</v>
      </c>
      <c r="L13" s="125" t="s">
        <v>253</v>
      </c>
      <c r="M13" s="125">
        <v>6.89</v>
      </c>
      <c r="N13" s="125">
        <f>M13*4</f>
        <v>27.56</v>
      </c>
      <c r="O13" s="125" t="s">
        <v>129</v>
      </c>
      <c r="P13" s="125">
        <v>4.99</v>
      </c>
      <c r="Q13" s="125">
        <f>P13*4</f>
        <v>19.96</v>
      </c>
      <c r="R13" s="125" t="s">
        <v>185</v>
      </c>
      <c r="S13" s="125">
        <v>7.69</v>
      </c>
      <c r="T13" s="125">
        <f>S13*4</f>
        <v>30.76</v>
      </c>
      <c r="U13" s="125" t="s">
        <v>129</v>
      </c>
      <c r="V13" s="125">
        <v>5.59</v>
      </c>
      <c r="W13" s="125">
        <f>V13*4</f>
        <v>22.36</v>
      </c>
      <c r="X13" s="125" t="s">
        <v>253</v>
      </c>
      <c r="Y13" s="125">
        <v>6.99</v>
      </c>
      <c r="Z13" s="125">
        <f>Y13*4</f>
        <v>27.96</v>
      </c>
      <c r="AA13" s="147"/>
      <c r="AB13" s="147"/>
      <c r="AC13" s="147"/>
    </row>
    <row r="14" spans="1:29" ht="13.5" customHeight="1" x14ac:dyDescent="0.2">
      <c r="A14" s="162">
        <v>4</v>
      </c>
      <c r="B14" s="129" t="s">
        <v>110</v>
      </c>
      <c r="C14" s="178" t="s">
        <v>299</v>
      </c>
      <c r="D14" s="125">
        <v>5.09</v>
      </c>
      <c r="E14" s="125">
        <f>D14*3</f>
        <v>15.27</v>
      </c>
      <c r="F14" s="125" t="s">
        <v>136</v>
      </c>
      <c r="G14" s="125">
        <v>3.89</v>
      </c>
      <c r="H14" s="125">
        <f>G14*3</f>
        <v>11.67</v>
      </c>
      <c r="I14" s="128" t="s">
        <v>185</v>
      </c>
      <c r="J14" s="125">
        <v>4.79</v>
      </c>
      <c r="K14" s="125">
        <f>J14*3</f>
        <v>14.370000000000001</v>
      </c>
      <c r="L14" s="125" t="s">
        <v>274</v>
      </c>
      <c r="M14" s="125">
        <v>5.39</v>
      </c>
      <c r="N14" s="125">
        <f>M14*3</f>
        <v>16.169999999999998</v>
      </c>
      <c r="O14" s="125" t="s">
        <v>136</v>
      </c>
      <c r="P14" s="125">
        <v>4.6900000000000004</v>
      </c>
      <c r="Q14" s="125">
        <f>P14*3</f>
        <v>14.07</v>
      </c>
      <c r="R14" s="125" t="s">
        <v>134</v>
      </c>
      <c r="S14" s="125">
        <v>4.49</v>
      </c>
      <c r="T14" s="125">
        <f>S14*3</f>
        <v>13.47</v>
      </c>
      <c r="U14" s="125" t="s">
        <v>214</v>
      </c>
      <c r="V14" s="125">
        <v>3.99</v>
      </c>
      <c r="W14" s="125">
        <f>V14*3</f>
        <v>11.97</v>
      </c>
      <c r="X14" s="125" t="s">
        <v>133</v>
      </c>
      <c r="Y14" s="125">
        <v>5.59</v>
      </c>
      <c r="Z14" s="125">
        <f>Y14*3</f>
        <v>16.77</v>
      </c>
      <c r="AA14" s="147"/>
      <c r="AB14" s="147"/>
      <c r="AC14" s="147"/>
    </row>
    <row r="15" spans="1:29" ht="13.5" customHeight="1" x14ac:dyDescent="0.2">
      <c r="A15" s="162">
        <v>5</v>
      </c>
      <c r="B15" s="129" t="s">
        <v>275</v>
      </c>
      <c r="C15" s="125" t="s">
        <v>222</v>
      </c>
      <c r="D15" s="125">
        <v>3.09</v>
      </c>
      <c r="E15" s="125">
        <f>D15</f>
        <v>3.09</v>
      </c>
      <c r="F15" s="125" t="s">
        <v>222</v>
      </c>
      <c r="G15" s="125">
        <v>2.99</v>
      </c>
      <c r="H15" s="125">
        <f>G15</f>
        <v>2.99</v>
      </c>
      <c r="I15" s="128" t="s">
        <v>222</v>
      </c>
      <c r="J15" s="125">
        <v>2.69</v>
      </c>
      <c r="K15" s="125">
        <f>J15</f>
        <v>2.69</v>
      </c>
      <c r="L15" s="125" t="s">
        <v>276</v>
      </c>
      <c r="M15" s="125">
        <v>1.99</v>
      </c>
      <c r="N15" s="125">
        <f>M15</f>
        <v>1.99</v>
      </c>
      <c r="O15" s="125" t="s">
        <v>222</v>
      </c>
      <c r="P15" s="125">
        <v>1.79</v>
      </c>
      <c r="Q15" s="125">
        <f>P15</f>
        <v>1.79</v>
      </c>
      <c r="R15" s="125" t="s">
        <v>276</v>
      </c>
      <c r="S15" s="125">
        <v>1.99</v>
      </c>
      <c r="T15" s="125">
        <f>S15</f>
        <v>1.99</v>
      </c>
      <c r="U15" s="125" t="s">
        <v>222</v>
      </c>
      <c r="V15" s="125">
        <v>1.49</v>
      </c>
      <c r="W15" s="125">
        <f>V15</f>
        <v>1.49</v>
      </c>
      <c r="X15" s="125" t="s">
        <v>222</v>
      </c>
      <c r="Y15" s="125">
        <v>1.69</v>
      </c>
      <c r="Z15" s="125">
        <f>Y15</f>
        <v>1.69</v>
      </c>
      <c r="AA15" s="147"/>
      <c r="AB15" s="147"/>
      <c r="AC15" s="147"/>
    </row>
    <row r="16" spans="1:29" x14ac:dyDescent="0.2">
      <c r="A16" s="162">
        <v>6</v>
      </c>
      <c r="B16" s="129" t="s">
        <v>16</v>
      </c>
      <c r="C16" s="125" t="s">
        <v>140</v>
      </c>
      <c r="D16" s="125">
        <v>1.59</v>
      </c>
      <c r="E16" s="125">
        <f>D16</f>
        <v>1.59</v>
      </c>
      <c r="F16" s="125" t="s">
        <v>141</v>
      </c>
      <c r="G16" s="125">
        <v>1.99</v>
      </c>
      <c r="H16" s="125">
        <f>G16</f>
        <v>1.99</v>
      </c>
      <c r="I16" s="125" t="s">
        <v>139</v>
      </c>
      <c r="J16" s="125">
        <v>1.19</v>
      </c>
      <c r="K16" s="125">
        <f>J16</f>
        <v>1.19</v>
      </c>
      <c r="L16" s="125" t="s">
        <v>141</v>
      </c>
      <c r="M16" s="125">
        <v>1.75</v>
      </c>
      <c r="N16" s="125">
        <f>M16</f>
        <v>1.75</v>
      </c>
      <c r="O16" s="125" t="s">
        <v>141</v>
      </c>
      <c r="P16" s="125">
        <v>0.99</v>
      </c>
      <c r="Q16" s="125">
        <f>P16</f>
        <v>0.99</v>
      </c>
      <c r="R16" s="125" t="s">
        <v>139</v>
      </c>
      <c r="S16" s="125">
        <v>1.49</v>
      </c>
      <c r="T16" s="125">
        <f>S16</f>
        <v>1.49</v>
      </c>
      <c r="U16" s="125" t="s">
        <v>137</v>
      </c>
      <c r="V16" s="125">
        <v>1.4</v>
      </c>
      <c r="W16" s="125">
        <f>V16</f>
        <v>1.4</v>
      </c>
      <c r="X16" s="178" t="s">
        <v>300</v>
      </c>
      <c r="Y16" s="125">
        <v>1.69</v>
      </c>
      <c r="Z16" s="125">
        <f>Y16</f>
        <v>1.69</v>
      </c>
      <c r="AA16" s="147"/>
      <c r="AB16" s="147"/>
      <c r="AC16" s="147"/>
    </row>
    <row r="17" spans="1:32" x14ac:dyDescent="0.2">
      <c r="A17" s="162">
        <v>7</v>
      </c>
      <c r="B17" s="129" t="s">
        <v>111</v>
      </c>
      <c r="C17" s="125" t="s">
        <v>280</v>
      </c>
      <c r="D17" s="125">
        <v>1.79</v>
      </c>
      <c r="E17" s="125">
        <f>D17*2</f>
        <v>3.58</v>
      </c>
      <c r="F17" s="125" t="s">
        <v>220</v>
      </c>
      <c r="G17" s="125">
        <v>2.39</v>
      </c>
      <c r="H17" s="125">
        <f>G17*2</f>
        <v>4.78</v>
      </c>
      <c r="I17" s="125" t="s">
        <v>251</v>
      </c>
      <c r="J17" s="125">
        <v>1.89</v>
      </c>
      <c r="K17" s="125">
        <f>J17*2</f>
        <v>3.78</v>
      </c>
      <c r="L17" s="125" t="s">
        <v>278</v>
      </c>
      <c r="M17" s="125">
        <v>4.99</v>
      </c>
      <c r="N17" s="125">
        <f>M17*2</f>
        <v>9.98</v>
      </c>
      <c r="O17" s="125" t="s">
        <v>190</v>
      </c>
      <c r="P17" s="125">
        <v>1.79</v>
      </c>
      <c r="Q17" s="125">
        <f>P17*2</f>
        <v>3.58</v>
      </c>
      <c r="R17" s="125" t="s">
        <v>277</v>
      </c>
      <c r="S17" s="125">
        <v>1.79</v>
      </c>
      <c r="T17" s="125">
        <f>S17*2</f>
        <v>3.58</v>
      </c>
      <c r="U17" s="125" t="s">
        <v>283</v>
      </c>
      <c r="V17" s="125">
        <v>2.19</v>
      </c>
      <c r="W17" s="125">
        <f>V17*2</f>
        <v>4.38</v>
      </c>
      <c r="X17" s="125" t="s">
        <v>190</v>
      </c>
      <c r="Y17" s="125">
        <v>2.39</v>
      </c>
      <c r="Z17" s="125">
        <f>Y17*2</f>
        <v>4.78</v>
      </c>
      <c r="AA17" s="147"/>
      <c r="AB17" s="147"/>
      <c r="AC17" s="147"/>
    </row>
    <row r="18" spans="1:32" x14ac:dyDescent="0.2">
      <c r="A18" s="162">
        <v>8</v>
      </c>
      <c r="B18" s="129" t="s">
        <v>326</v>
      </c>
      <c r="C18" s="125" t="s">
        <v>149</v>
      </c>
      <c r="D18" s="125">
        <v>6.99</v>
      </c>
      <c r="E18" s="125">
        <f>D18</f>
        <v>6.99</v>
      </c>
      <c r="F18" s="125" t="s">
        <v>149</v>
      </c>
      <c r="G18" s="125">
        <v>6.79</v>
      </c>
      <c r="H18" s="125">
        <f>G18</f>
        <v>6.79</v>
      </c>
      <c r="I18" s="125" t="s">
        <v>244</v>
      </c>
      <c r="J18" s="125">
        <v>7.99</v>
      </c>
      <c r="K18" s="125">
        <f>J18</f>
        <v>7.99</v>
      </c>
      <c r="L18" s="125" t="s">
        <v>149</v>
      </c>
      <c r="M18" s="125">
        <v>9.49</v>
      </c>
      <c r="N18" s="125">
        <f>M18</f>
        <v>9.49</v>
      </c>
      <c r="O18" s="125" t="s">
        <v>244</v>
      </c>
      <c r="P18" s="125">
        <v>6.99</v>
      </c>
      <c r="Q18" s="125">
        <f>P18</f>
        <v>6.99</v>
      </c>
      <c r="R18" s="125" t="s">
        <v>244</v>
      </c>
      <c r="S18" s="125">
        <v>6.99</v>
      </c>
      <c r="T18" s="125">
        <f>S18</f>
        <v>6.99</v>
      </c>
      <c r="U18" s="125" t="s">
        <v>284</v>
      </c>
      <c r="V18" s="125">
        <v>8.99</v>
      </c>
      <c r="W18" s="125">
        <f>V18</f>
        <v>8.99</v>
      </c>
      <c r="X18" s="125" t="s">
        <v>152</v>
      </c>
      <c r="Y18" s="125">
        <v>8.39</v>
      </c>
      <c r="Z18" s="125">
        <f>Y18</f>
        <v>8.39</v>
      </c>
      <c r="AA18" s="147"/>
      <c r="AB18" s="147"/>
      <c r="AC18" s="147"/>
    </row>
    <row r="19" spans="1:32" x14ac:dyDescent="0.2">
      <c r="A19" s="162">
        <v>9</v>
      </c>
      <c r="B19" s="129" t="s">
        <v>112</v>
      </c>
      <c r="C19" s="125" t="s">
        <v>270</v>
      </c>
      <c r="D19" s="125">
        <v>12.99</v>
      </c>
      <c r="E19" s="125">
        <f>D19*2</f>
        <v>25.98</v>
      </c>
      <c r="F19" s="125" t="s">
        <v>154</v>
      </c>
      <c r="G19" s="125">
        <v>14.99</v>
      </c>
      <c r="H19" s="125">
        <f>G19*2</f>
        <v>29.98</v>
      </c>
      <c r="I19" s="125" t="s">
        <v>153</v>
      </c>
      <c r="J19" s="125">
        <v>16.989999999999998</v>
      </c>
      <c r="K19" s="125">
        <f>J19*2</f>
        <v>33.979999999999997</v>
      </c>
      <c r="L19" s="125" t="s">
        <v>153</v>
      </c>
      <c r="M19" s="125">
        <v>18.59</v>
      </c>
      <c r="N19" s="125">
        <f>M19*2</f>
        <v>37.18</v>
      </c>
      <c r="O19" s="125" t="s">
        <v>153</v>
      </c>
      <c r="P19" s="125">
        <v>12.79</v>
      </c>
      <c r="Q19" s="125">
        <f>P19*2</f>
        <v>25.58</v>
      </c>
      <c r="R19" s="125" t="s">
        <v>270</v>
      </c>
      <c r="S19" s="125">
        <v>15.89</v>
      </c>
      <c r="T19" s="125">
        <f>S19*2</f>
        <v>31.78</v>
      </c>
      <c r="U19" s="125" t="s">
        <v>258</v>
      </c>
      <c r="V19" s="125">
        <v>13.49</v>
      </c>
      <c r="W19" s="125">
        <f>V19*2</f>
        <v>26.98</v>
      </c>
      <c r="X19" s="125" t="s">
        <v>287</v>
      </c>
      <c r="Y19" s="125">
        <v>13.99</v>
      </c>
      <c r="Z19" s="125">
        <f>Y19*2</f>
        <v>27.98</v>
      </c>
      <c r="AA19" s="147"/>
      <c r="AB19" s="147"/>
      <c r="AC19" s="147"/>
    </row>
    <row r="20" spans="1:32" x14ac:dyDescent="0.2">
      <c r="A20" s="162">
        <v>10</v>
      </c>
      <c r="B20" s="129" t="s">
        <v>113</v>
      </c>
      <c r="C20" s="125" t="s">
        <v>157</v>
      </c>
      <c r="D20" s="125">
        <v>9.99</v>
      </c>
      <c r="E20" s="125">
        <f>D20*2</f>
        <v>19.98</v>
      </c>
      <c r="F20" s="128" t="s">
        <v>157</v>
      </c>
      <c r="G20" s="125">
        <v>9.99</v>
      </c>
      <c r="H20" s="125">
        <f>G20*2</f>
        <v>19.98</v>
      </c>
      <c r="I20" s="125" t="s">
        <v>201</v>
      </c>
      <c r="J20" s="125">
        <v>13.99</v>
      </c>
      <c r="K20" s="125">
        <f>J20*2</f>
        <v>27.98</v>
      </c>
      <c r="L20" s="125" t="s">
        <v>210</v>
      </c>
      <c r="M20" s="125">
        <v>14.9</v>
      </c>
      <c r="N20" s="125">
        <f>M20*2</f>
        <v>29.8</v>
      </c>
      <c r="O20" s="125" t="s">
        <v>157</v>
      </c>
      <c r="P20" s="125">
        <v>11.99</v>
      </c>
      <c r="Q20" s="125">
        <f>P20*2</f>
        <v>23.98</v>
      </c>
      <c r="R20" s="125" t="s">
        <v>157</v>
      </c>
      <c r="S20" s="125">
        <v>14.29</v>
      </c>
      <c r="T20" s="125">
        <f>S20*2</f>
        <v>28.58</v>
      </c>
      <c r="U20" s="125" t="s">
        <v>157</v>
      </c>
      <c r="V20" s="125">
        <v>9.39</v>
      </c>
      <c r="W20" s="125">
        <f>V20*2</f>
        <v>18.78</v>
      </c>
      <c r="X20" s="125" t="s">
        <v>157</v>
      </c>
      <c r="Y20" s="125">
        <v>9.9</v>
      </c>
      <c r="Z20" s="125">
        <f>Y20*2</f>
        <v>19.8</v>
      </c>
      <c r="AA20" s="147"/>
      <c r="AB20" s="147"/>
      <c r="AC20" s="147"/>
    </row>
    <row r="21" spans="1:32" x14ac:dyDescent="0.2">
      <c r="A21" s="162">
        <v>12</v>
      </c>
      <c r="B21" s="129" t="s">
        <v>114</v>
      </c>
      <c r="C21" s="125" t="s">
        <v>164</v>
      </c>
      <c r="D21" s="125">
        <v>3.49</v>
      </c>
      <c r="E21" s="125">
        <f>D21*3</f>
        <v>10.47</v>
      </c>
      <c r="F21" s="125" t="s">
        <v>163</v>
      </c>
      <c r="G21" s="125">
        <v>2.99</v>
      </c>
      <c r="H21" s="125">
        <f>G21*3</f>
        <v>8.9700000000000006</v>
      </c>
      <c r="I21" s="125" t="s">
        <v>163</v>
      </c>
      <c r="J21" s="125">
        <v>3.19</v>
      </c>
      <c r="K21" s="125">
        <f>J21*3</f>
        <v>9.57</v>
      </c>
      <c r="L21" s="125" t="s">
        <v>165</v>
      </c>
      <c r="M21" s="125">
        <v>3.29</v>
      </c>
      <c r="N21" s="125">
        <f>M21*3</f>
        <v>9.870000000000001</v>
      </c>
      <c r="O21" s="125" t="s">
        <v>164</v>
      </c>
      <c r="P21" s="125">
        <v>2.89</v>
      </c>
      <c r="Q21" s="125">
        <f>P21*3</f>
        <v>8.67</v>
      </c>
      <c r="R21" s="125" t="s">
        <v>165</v>
      </c>
      <c r="S21" s="125">
        <v>3.99</v>
      </c>
      <c r="T21" s="125">
        <f>S21*3</f>
        <v>11.97</v>
      </c>
      <c r="U21" s="125" t="s">
        <v>163</v>
      </c>
      <c r="V21" s="125">
        <v>2.75</v>
      </c>
      <c r="W21" s="125">
        <f>V21*3</f>
        <v>8.25</v>
      </c>
      <c r="X21" s="125" t="s">
        <v>165</v>
      </c>
      <c r="Y21" s="125">
        <v>4.29</v>
      </c>
      <c r="Z21" s="125">
        <f>Y21*3</f>
        <v>12.870000000000001</v>
      </c>
      <c r="AA21" s="147"/>
      <c r="AB21" s="147"/>
      <c r="AC21" s="147"/>
    </row>
    <row r="22" spans="1:32" x14ac:dyDescent="0.2">
      <c r="A22" s="162">
        <v>13</v>
      </c>
      <c r="B22" s="129" t="s">
        <v>167</v>
      </c>
      <c r="C22" s="125" t="s">
        <v>168</v>
      </c>
      <c r="D22" s="125">
        <v>4.99</v>
      </c>
      <c r="E22" s="125">
        <f>D22*2</f>
        <v>9.98</v>
      </c>
      <c r="F22" s="125" t="s">
        <v>168</v>
      </c>
      <c r="G22" s="125">
        <v>5.99</v>
      </c>
      <c r="H22" s="125">
        <f>G22*2</f>
        <v>11.98</v>
      </c>
      <c r="I22" s="125" t="s">
        <v>168</v>
      </c>
      <c r="J22" s="125">
        <v>3.49</v>
      </c>
      <c r="K22" s="125">
        <f>J22*2</f>
        <v>6.98</v>
      </c>
      <c r="L22" s="125" t="s">
        <v>168</v>
      </c>
      <c r="M22" s="125">
        <v>3.99</v>
      </c>
      <c r="N22" s="125">
        <f>M22*2</f>
        <v>7.98</v>
      </c>
      <c r="O22" s="125" t="s">
        <v>168</v>
      </c>
      <c r="P22" s="125">
        <v>3.99</v>
      </c>
      <c r="Q22" s="125">
        <f>P22*2</f>
        <v>7.98</v>
      </c>
      <c r="R22" s="125" t="s">
        <v>168</v>
      </c>
      <c r="S22" s="125">
        <v>3.99</v>
      </c>
      <c r="T22" s="125">
        <f>S22*2</f>
        <v>7.98</v>
      </c>
      <c r="U22" s="125" t="s">
        <v>168</v>
      </c>
      <c r="V22" s="125">
        <v>4.29</v>
      </c>
      <c r="W22" s="125">
        <f>V22*2</f>
        <v>8.58</v>
      </c>
      <c r="X22" s="125"/>
      <c r="Y22" s="125">
        <v>5.99</v>
      </c>
      <c r="Z22" s="125">
        <f t="shared" ref="Z22:Z25" si="0">Y22*2</f>
        <v>11.98</v>
      </c>
      <c r="AA22" s="147"/>
      <c r="AB22" s="147"/>
      <c r="AC22" s="147"/>
    </row>
    <row r="23" spans="1:32" x14ac:dyDescent="0.2">
      <c r="A23" s="162">
        <v>14</v>
      </c>
      <c r="B23" s="129" t="s">
        <v>77</v>
      </c>
      <c r="C23" s="125" t="s">
        <v>168</v>
      </c>
      <c r="D23" s="125">
        <v>7.99</v>
      </c>
      <c r="E23" s="125">
        <f>D23*2</f>
        <v>15.98</v>
      </c>
      <c r="F23" s="125" t="s">
        <v>168</v>
      </c>
      <c r="G23" s="125">
        <v>4.99</v>
      </c>
      <c r="H23" s="125">
        <f>G23*2</f>
        <v>9.98</v>
      </c>
      <c r="I23" s="125" t="s">
        <v>168</v>
      </c>
      <c r="J23" s="125">
        <v>6.99</v>
      </c>
      <c r="K23" s="125">
        <f>J23*2</f>
        <v>13.98</v>
      </c>
      <c r="L23" s="125" t="s">
        <v>168</v>
      </c>
      <c r="M23" s="125">
        <v>3.99</v>
      </c>
      <c r="N23" s="125">
        <f>M23*2</f>
        <v>7.98</v>
      </c>
      <c r="O23" s="125" t="s">
        <v>168</v>
      </c>
      <c r="P23" s="125">
        <v>5.99</v>
      </c>
      <c r="Q23" s="125">
        <f>P23*2</f>
        <v>11.98</v>
      </c>
      <c r="R23" s="125" t="s">
        <v>168</v>
      </c>
      <c r="S23" s="125">
        <v>6.99</v>
      </c>
      <c r="T23" s="125">
        <f>S23*2</f>
        <v>13.98</v>
      </c>
      <c r="U23" s="125" t="s">
        <v>168</v>
      </c>
      <c r="V23" s="125">
        <v>3.99</v>
      </c>
      <c r="W23" s="125">
        <f>V23*2</f>
        <v>7.98</v>
      </c>
      <c r="X23" s="125" t="s">
        <v>168</v>
      </c>
      <c r="Y23" s="125">
        <v>6.99</v>
      </c>
      <c r="Z23" s="125">
        <f t="shared" si="0"/>
        <v>13.98</v>
      </c>
      <c r="AA23" s="147"/>
      <c r="AB23" s="147"/>
      <c r="AC23" s="147"/>
    </row>
    <row r="24" spans="1:32" x14ac:dyDescent="0.2">
      <c r="A24" s="162">
        <v>15</v>
      </c>
      <c r="B24" s="129" t="s">
        <v>78</v>
      </c>
      <c r="C24" s="125" t="s">
        <v>168</v>
      </c>
      <c r="D24" s="125">
        <v>11.99</v>
      </c>
      <c r="E24" s="125">
        <f>D24*2</f>
        <v>23.98</v>
      </c>
      <c r="F24" s="125" t="s">
        <v>168</v>
      </c>
      <c r="G24" s="125">
        <v>8.99</v>
      </c>
      <c r="H24" s="125">
        <f>G24*2</f>
        <v>17.98</v>
      </c>
      <c r="I24" s="125" t="s">
        <v>168</v>
      </c>
      <c r="J24" s="125">
        <v>8.99</v>
      </c>
      <c r="K24" s="125">
        <f>J24*2</f>
        <v>17.98</v>
      </c>
      <c r="L24" s="125" t="s">
        <v>168</v>
      </c>
      <c r="M24" s="125">
        <v>12.99</v>
      </c>
      <c r="N24" s="125">
        <f>M24*2</f>
        <v>25.98</v>
      </c>
      <c r="O24" s="125" t="s">
        <v>168</v>
      </c>
      <c r="P24" s="125">
        <v>6.99</v>
      </c>
      <c r="Q24" s="125">
        <f>P24*2</f>
        <v>13.98</v>
      </c>
      <c r="R24" s="125" t="s">
        <v>168</v>
      </c>
      <c r="S24" s="125">
        <v>9.39</v>
      </c>
      <c r="T24" s="125">
        <f>S24*2</f>
        <v>18.78</v>
      </c>
      <c r="U24" s="125" t="s">
        <v>168</v>
      </c>
      <c r="V24" s="125">
        <v>2.29</v>
      </c>
      <c r="W24" s="125">
        <f>V24*2</f>
        <v>4.58</v>
      </c>
      <c r="X24" s="125" t="s">
        <v>168</v>
      </c>
      <c r="Y24" s="125">
        <v>8.99</v>
      </c>
      <c r="Z24" s="125">
        <f t="shared" si="0"/>
        <v>17.98</v>
      </c>
      <c r="AA24" s="147"/>
      <c r="AB24" s="147"/>
      <c r="AC24" s="147"/>
    </row>
    <row r="25" spans="1:32" x14ac:dyDescent="0.2">
      <c r="A25" s="162">
        <v>16</v>
      </c>
      <c r="B25" s="129" t="s">
        <v>79</v>
      </c>
      <c r="C25" s="125" t="s">
        <v>168</v>
      </c>
      <c r="D25" s="125">
        <v>11.99</v>
      </c>
      <c r="E25" s="125">
        <f>D25*2</f>
        <v>23.98</v>
      </c>
      <c r="F25" s="125" t="s">
        <v>168</v>
      </c>
      <c r="G25" s="125">
        <v>7.99</v>
      </c>
      <c r="H25" s="125">
        <f>G25*2</f>
        <v>15.98</v>
      </c>
      <c r="I25" s="125" t="s">
        <v>168</v>
      </c>
      <c r="J25" s="125">
        <v>4.99</v>
      </c>
      <c r="K25" s="125">
        <f>J25*2</f>
        <v>9.98</v>
      </c>
      <c r="L25" s="125" t="s">
        <v>168</v>
      </c>
      <c r="M25" s="125">
        <v>5.79</v>
      </c>
      <c r="N25" s="125">
        <f>M25*2</f>
        <v>11.58</v>
      </c>
      <c r="O25" s="125" t="s">
        <v>168</v>
      </c>
      <c r="P25" s="125">
        <v>2.99</v>
      </c>
      <c r="Q25" s="125">
        <f>P25*2</f>
        <v>5.98</v>
      </c>
      <c r="R25" s="125" t="s">
        <v>168</v>
      </c>
      <c r="S25" s="125">
        <v>6.49</v>
      </c>
      <c r="T25" s="125">
        <f>S25*2</f>
        <v>12.98</v>
      </c>
      <c r="U25" s="125" t="s">
        <v>168</v>
      </c>
      <c r="V25" s="125">
        <v>2.99</v>
      </c>
      <c r="W25" s="125">
        <f>V25*2</f>
        <v>5.98</v>
      </c>
      <c r="X25" s="125" t="s">
        <v>168</v>
      </c>
      <c r="Y25" s="125">
        <v>5.99</v>
      </c>
      <c r="Z25" s="125">
        <f t="shared" si="0"/>
        <v>11.98</v>
      </c>
      <c r="AA25" s="147"/>
      <c r="AB25" s="147"/>
      <c r="AC25" s="147"/>
    </row>
    <row r="26" spans="1:32" s="197" customFormat="1" x14ac:dyDescent="0.2">
      <c r="A26" s="193">
        <v>17</v>
      </c>
      <c r="B26" s="194" t="s">
        <v>230</v>
      </c>
      <c r="C26" s="195" t="s">
        <v>168</v>
      </c>
      <c r="D26" s="195">
        <v>6.99</v>
      </c>
      <c r="E26" s="195">
        <f>D26*1</f>
        <v>6.99</v>
      </c>
      <c r="F26" s="195" t="s">
        <v>168</v>
      </c>
      <c r="G26" s="195">
        <v>9.99</v>
      </c>
      <c r="H26" s="195">
        <f>G26</f>
        <v>9.99</v>
      </c>
      <c r="I26" s="195" t="s">
        <v>168</v>
      </c>
      <c r="J26" s="195">
        <v>10.99</v>
      </c>
      <c r="K26" s="195">
        <f>J26</f>
        <v>10.99</v>
      </c>
      <c r="L26" s="195" t="s">
        <v>168</v>
      </c>
      <c r="M26" s="195">
        <v>12.99</v>
      </c>
      <c r="N26" s="195">
        <f>M26</f>
        <v>12.99</v>
      </c>
      <c r="O26" s="195" t="s">
        <v>168</v>
      </c>
      <c r="P26" s="195">
        <v>7.99</v>
      </c>
      <c r="Q26" s="195">
        <f>P26</f>
        <v>7.99</v>
      </c>
      <c r="R26" s="195" t="s">
        <v>168</v>
      </c>
      <c r="S26" s="195">
        <v>7.99</v>
      </c>
      <c r="T26" s="195">
        <f>S26</f>
        <v>7.99</v>
      </c>
      <c r="U26" s="195" t="s">
        <v>168</v>
      </c>
      <c r="V26" s="195">
        <v>10.79</v>
      </c>
      <c r="W26" s="195">
        <f>V26</f>
        <v>10.79</v>
      </c>
      <c r="X26" s="195" t="s">
        <v>168</v>
      </c>
      <c r="Y26" s="195">
        <v>12.99</v>
      </c>
      <c r="Z26" s="195">
        <f>Y26</f>
        <v>12.99</v>
      </c>
      <c r="AA26" s="196"/>
      <c r="AB26" s="196"/>
      <c r="AC26" s="196"/>
    </row>
    <row r="27" spans="1:32" s="197" customFormat="1" x14ac:dyDescent="0.2">
      <c r="A27" s="193">
        <v>18</v>
      </c>
      <c r="B27" s="194" t="s">
        <v>229</v>
      </c>
      <c r="C27" s="195" t="s">
        <v>168</v>
      </c>
      <c r="D27" s="195">
        <v>36.99</v>
      </c>
      <c r="E27" s="195">
        <f>(D27/10)*2</f>
        <v>7.3980000000000006</v>
      </c>
      <c r="F27" s="195" t="s">
        <v>168</v>
      </c>
      <c r="G27" s="195">
        <v>32.99</v>
      </c>
      <c r="H27" s="195">
        <f>(G27/10)*2</f>
        <v>6.5980000000000008</v>
      </c>
      <c r="I27" s="195" t="s">
        <v>168</v>
      </c>
      <c r="J27" s="195">
        <v>31.99</v>
      </c>
      <c r="K27" s="195">
        <f>(J27/10)*2</f>
        <v>6.3979999999999997</v>
      </c>
      <c r="L27" s="195" t="s">
        <v>168</v>
      </c>
      <c r="M27" s="195">
        <v>26.99</v>
      </c>
      <c r="N27" s="195">
        <f>(M27/10)*2</f>
        <v>5.3979999999999997</v>
      </c>
      <c r="O27" s="195" t="s">
        <v>168</v>
      </c>
      <c r="P27" s="195">
        <v>23.99</v>
      </c>
      <c r="Q27" s="195">
        <f>(P27/10)*2</f>
        <v>4.798</v>
      </c>
      <c r="R27" s="195" t="s">
        <v>168</v>
      </c>
      <c r="S27" s="195">
        <v>40.99</v>
      </c>
      <c r="T27" s="195">
        <f>(S27/10)*2</f>
        <v>8.1980000000000004</v>
      </c>
      <c r="U27" s="195" t="s">
        <v>168</v>
      </c>
      <c r="V27" s="195">
        <v>22.99</v>
      </c>
      <c r="W27" s="195">
        <f>(V27/10)*2</f>
        <v>4.5979999999999999</v>
      </c>
      <c r="X27" s="195" t="s">
        <v>168</v>
      </c>
      <c r="Y27" s="195">
        <v>29.99</v>
      </c>
      <c r="Z27" s="195">
        <f>(Y27/10)*2</f>
        <v>5.9979999999999993</v>
      </c>
      <c r="AA27" s="196"/>
      <c r="AB27" s="196"/>
      <c r="AC27" s="196"/>
    </row>
    <row r="28" spans="1:32" x14ac:dyDescent="0.2">
      <c r="A28" s="162">
        <v>19</v>
      </c>
      <c r="B28" s="129" t="s">
        <v>231</v>
      </c>
      <c r="C28" s="125" t="s">
        <v>168</v>
      </c>
      <c r="D28" s="125">
        <v>4.99</v>
      </c>
      <c r="E28" s="125">
        <f>D28*1</f>
        <v>4.99</v>
      </c>
      <c r="F28" s="125" t="s">
        <v>168</v>
      </c>
      <c r="G28" s="125">
        <v>4.99</v>
      </c>
      <c r="H28" s="125">
        <f>G28</f>
        <v>4.99</v>
      </c>
      <c r="I28" s="125" t="s">
        <v>168</v>
      </c>
      <c r="J28" s="125">
        <v>2.99</v>
      </c>
      <c r="K28" s="125">
        <f>J28</f>
        <v>2.99</v>
      </c>
      <c r="L28" s="125" t="s">
        <v>168</v>
      </c>
      <c r="M28" s="125">
        <v>3.77</v>
      </c>
      <c r="N28" s="125">
        <f>M28</f>
        <v>3.77</v>
      </c>
      <c r="O28" s="125" t="s">
        <v>168</v>
      </c>
      <c r="P28" s="125">
        <v>2.4900000000000002</v>
      </c>
      <c r="Q28" s="125">
        <f>P28*2</f>
        <v>4.9800000000000004</v>
      </c>
      <c r="R28" s="125" t="s">
        <v>168</v>
      </c>
      <c r="S28" s="125">
        <v>4.3899999999999997</v>
      </c>
      <c r="T28" s="125">
        <f>S28*2</f>
        <v>8.7799999999999994</v>
      </c>
      <c r="U28" s="125" t="s">
        <v>168</v>
      </c>
      <c r="V28" s="125">
        <v>3.19</v>
      </c>
      <c r="W28" s="125">
        <f>V28*2</f>
        <v>6.38</v>
      </c>
      <c r="X28" s="125" t="s">
        <v>168</v>
      </c>
      <c r="Y28" s="125">
        <v>4.99</v>
      </c>
      <c r="Z28" s="125">
        <v>5</v>
      </c>
      <c r="AA28" s="147"/>
      <c r="AB28" s="147"/>
      <c r="AC28" s="147"/>
    </row>
    <row r="29" spans="1:32" x14ac:dyDescent="0.2">
      <c r="A29" s="162">
        <v>20</v>
      </c>
      <c r="B29" s="129" t="s">
        <v>328</v>
      </c>
      <c r="C29" s="125" t="s">
        <v>281</v>
      </c>
      <c r="D29" s="125">
        <v>18.989999999999998</v>
      </c>
      <c r="E29" s="125">
        <f>D29</f>
        <v>18.989999999999998</v>
      </c>
      <c r="F29" s="125" t="s">
        <v>170</v>
      </c>
      <c r="G29" s="125">
        <v>23.99</v>
      </c>
      <c r="H29" s="125">
        <f>G29</f>
        <v>23.99</v>
      </c>
      <c r="I29" s="125" t="s">
        <v>186</v>
      </c>
      <c r="J29" s="125">
        <v>17.899999999999999</v>
      </c>
      <c r="K29" s="125">
        <f>J29</f>
        <v>17.899999999999999</v>
      </c>
      <c r="L29" s="125" t="s">
        <v>170</v>
      </c>
      <c r="M29" s="125">
        <v>24.99</v>
      </c>
      <c r="N29" s="125">
        <f>M29</f>
        <v>24.99</v>
      </c>
      <c r="O29" s="125" t="s">
        <v>170</v>
      </c>
      <c r="P29" s="125">
        <v>17.989999999999998</v>
      </c>
      <c r="Q29" s="125">
        <f>P29</f>
        <v>17.989999999999998</v>
      </c>
      <c r="R29" s="125" t="s">
        <v>170</v>
      </c>
      <c r="S29" s="125">
        <v>23.99</v>
      </c>
      <c r="T29" s="125">
        <f>S29</f>
        <v>23.99</v>
      </c>
      <c r="U29" s="125" t="s">
        <v>298</v>
      </c>
      <c r="V29" s="125">
        <v>16.989999999999998</v>
      </c>
      <c r="W29" s="125">
        <f>V29</f>
        <v>16.989999999999998</v>
      </c>
      <c r="X29" s="125" t="s">
        <v>169</v>
      </c>
      <c r="Y29" s="125">
        <v>24.89</v>
      </c>
      <c r="Z29" s="125">
        <f>Y29</f>
        <v>24.89</v>
      </c>
      <c r="AA29" s="147"/>
      <c r="AB29" s="147"/>
      <c r="AC29" s="147"/>
    </row>
    <row r="30" spans="1:32" x14ac:dyDescent="0.2">
      <c r="A30" s="162">
        <v>21</v>
      </c>
      <c r="B30" s="129" t="s">
        <v>81</v>
      </c>
      <c r="C30" s="125" t="s">
        <v>219</v>
      </c>
      <c r="D30" s="125">
        <v>8.7899999999999991</v>
      </c>
      <c r="E30" s="125">
        <f>D30*4</f>
        <v>35.159999999999997</v>
      </c>
      <c r="F30" s="125" t="s">
        <v>192</v>
      </c>
      <c r="G30" s="125">
        <v>8.99</v>
      </c>
      <c r="H30" s="125">
        <f>G30*4</f>
        <v>35.96</v>
      </c>
      <c r="I30" s="125" t="s">
        <v>192</v>
      </c>
      <c r="J30" s="125">
        <v>9.99</v>
      </c>
      <c r="K30" s="125">
        <f>J30*4</f>
        <v>39.96</v>
      </c>
      <c r="L30" s="125" t="s">
        <v>254</v>
      </c>
      <c r="M30" s="125">
        <v>8.99</v>
      </c>
      <c r="N30" s="125">
        <f>M30*4</f>
        <v>35.96</v>
      </c>
      <c r="O30" s="125" t="s">
        <v>219</v>
      </c>
      <c r="P30" s="125">
        <v>8.99</v>
      </c>
      <c r="Q30" s="125">
        <f>P30*4</f>
        <v>35.96</v>
      </c>
      <c r="R30" s="125" t="s">
        <v>174</v>
      </c>
      <c r="S30" s="125">
        <v>9.99</v>
      </c>
      <c r="T30" s="125">
        <f>S30*4</f>
        <v>39.96</v>
      </c>
      <c r="U30" s="125" t="s">
        <v>171</v>
      </c>
      <c r="V30" s="125">
        <v>9.49</v>
      </c>
      <c r="W30" s="125">
        <f>V30*4</f>
        <v>37.96</v>
      </c>
      <c r="X30" s="125" t="s">
        <v>172</v>
      </c>
      <c r="Y30" s="125">
        <v>8.7899999999999991</v>
      </c>
      <c r="Z30" s="125">
        <f>Y30*4</f>
        <v>35.159999999999997</v>
      </c>
      <c r="AA30" s="147"/>
      <c r="AB30" s="147"/>
      <c r="AC30" s="147"/>
    </row>
    <row r="31" spans="1:32" x14ac:dyDescent="0.2">
      <c r="A31" s="162"/>
      <c r="B31" s="114" t="s">
        <v>82</v>
      </c>
      <c r="C31" s="357">
        <f>SUM(E11:E30)</f>
        <v>281.68799999999999</v>
      </c>
      <c r="D31" s="358"/>
      <c r="E31" s="359"/>
      <c r="F31" s="357">
        <f>SUM(H11:H30)</f>
        <v>277.28800000000001</v>
      </c>
      <c r="G31" s="358"/>
      <c r="H31" s="359"/>
      <c r="I31" s="357">
        <f>SUM(K11:K30)</f>
        <v>279.59799999999996</v>
      </c>
      <c r="J31" s="358"/>
      <c r="K31" s="359"/>
      <c r="L31" s="357">
        <f>SUM(N11:N30)</f>
        <v>311.74799999999999</v>
      </c>
      <c r="M31" s="358"/>
      <c r="N31" s="359"/>
      <c r="O31" s="357">
        <f>SUM(Q11:Q30)</f>
        <v>238.178</v>
      </c>
      <c r="P31" s="358"/>
      <c r="Q31" s="359"/>
      <c r="R31" s="357">
        <f>SUM(T11:T30)</f>
        <v>294.178</v>
      </c>
      <c r="S31" s="358"/>
      <c r="T31" s="359"/>
      <c r="U31" s="357">
        <f>SUM(W11:W30)</f>
        <v>229.08800000000002</v>
      </c>
      <c r="V31" s="358"/>
      <c r="W31" s="359"/>
      <c r="X31" s="374">
        <f>SUM(Z11:Z30)</f>
        <v>294.71799999999996</v>
      </c>
      <c r="Y31" s="374"/>
      <c r="Z31" s="374"/>
      <c r="AA31" s="372"/>
      <c r="AB31" s="372"/>
      <c r="AC31" s="372"/>
    </row>
    <row r="32" spans="1:32" ht="12.75" customHeight="1" x14ac:dyDescent="0.2">
      <c r="A32" s="317" t="s">
        <v>97</v>
      </c>
      <c r="B32" s="311" t="s">
        <v>74</v>
      </c>
      <c r="C32" s="366" t="s">
        <v>93</v>
      </c>
      <c r="D32" s="366"/>
      <c r="E32" s="366"/>
      <c r="F32" s="366" t="s">
        <v>92</v>
      </c>
      <c r="G32" s="366"/>
      <c r="H32" s="366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</row>
    <row r="33" spans="1:32" x14ac:dyDescent="0.2">
      <c r="A33" s="317"/>
      <c r="B33" s="311"/>
      <c r="C33" s="175" t="s">
        <v>84</v>
      </c>
      <c r="D33" s="175" t="s">
        <v>95</v>
      </c>
      <c r="E33" s="175" t="s">
        <v>85</v>
      </c>
      <c r="F33" s="175" t="s">
        <v>84</v>
      </c>
      <c r="G33" s="175" t="s">
        <v>95</v>
      </c>
      <c r="H33" s="175" t="s">
        <v>85</v>
      </c>
      <c r="I33" s="177"/>
      <c r="J33" s="177"/>
      <c r="K33" s="177" t="s">
        <v>333</v>
      </c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</row>
    <row r="34" spans="1:32" x14ac:dyDescent="0.2">
      <c r="A34" s="162">
        <v>1</v>
      </c>
      <c r="B34" s="129" t="s">
        <v>75</v>
      </c>
      <c r="C34" s="125" t="s">
        <v>118</v>
      </c>
      <c r="D34" s="125">
        <v>3.49</v>
      </c>
      <c r="E34" s="125">
        <f>D34*3</f>
        <v>10.47</v>
      </c>
      <c r="F34" s="125" t="s">
        <v>269</v>
      </c>
      <c r="G34" s="125">
        <v>2.89</v>
      </c>
      <c r="H34" s="125">
        <f>G34*3</f>
        <v>8.67</v>
      </c>
      <c r="I34" s="177"/>
      <c r="J34" s="177"/>
      <c r="K34" s="177">
        <f>(D11+G11+J11+M11+P11+S11+V11+Y11+D34+G34)/10</f>
        <v>3.0960000000000001</v>
      </c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</row>
    <row r="35" spans="1:32" x14ac:dyDescent="0.2">
      <c r="A35" s="162">
        <v>2</v>
      </c>
      <c r="B35" s="129" t="s">
        <v>105</v>
      </c>
      <c r="C35" s="125" t="s">
        <v>288</v>
      </c>
      <c r="D35" s="125">
        <v>4.99</v>
      </c>
      <c r="E35" s="125">
        <f>D35*4</f>
        <v>19.96</v>
      </c>
      <c r="F35" s="125" t="s">
        <v>253</v>
      </c>
      <c r="G35" s="125">
        <v>3.95</v>
      </c>
      <c r="H35" s="125">
        <f>G35*4</f>
        <v>15.8</v>
      </c>
      <c r="I35" s="177"/>
      <c r="J35" s="177"/>
      <c r="K35" s="190">
        <f t="shared" ref="K35:K53" si="1">(D12+G12+J12+M12+P12+S12+V12+Y12+D35+G35)/10</f>
        <v>3.9320000000000008</v>
      </c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</row>
    <row r="36" spans="1:32" x14ac:dyDescent="0.2">
      <c r="A36" s="162">
        <v>3</v>
      </c>
      <c r="B36" s="129" t="s">
        <v>109</v>
      </c>
      <c r="C36" s="125" t="s">
        <v>129</v>
      </c>
      <c r="D36" s="125">
        <v>5.99</v>
      </c>
      <c r="E36" s="125">
        <f>D36*4</f>
        <v>23.96</v>
      </c>
      <c r="F36" s="125" t="s">
        <v>194</v>
      </c>
      <c r="G36" s="125">
        <v>5.99</v>
      </c>
      <c r="H36" s="125">
        <f>G36*4</f>
        <v>23.96</v>
      </c>
      <c r="I36" s="177"/>
      <c r="J36" s="177"/>
      <c r="K36" s="190">
        <f t="shared" si="1"/>
        <v>6.4700000000000006</v>
      </c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</row>
    <row r="37" spans="1:32" x14ac:dyDescent="0.2">
      <c r="A37" s="162">
        <v>4</v>
      </c>
      <c r="B37" s="129" t="s">
        <v>110</v>
      </c>
      <c r="C37" s="125" t="s">
        <v>134</v>
      </c>
      <c r="D37" s="125">
        <v>4.29</v>
      </c>
      <c r="E37" s="125">
        <f>D37*3</f>
        <v>12.870000000000001</v>
      </c>
      <c r="F37" s="125" t="s">
        <v>189</v>
      </c>
      <c r="G37" s="125">
        <v>5.49</v>
      </c>
      <c r="H37" s="125">
        <f>G37*3</f>
        <v>16.47</v>
      </c>
      <c r="K37" s="190">
        <f t="shared" si="1"/>
        <v>4.7700000000000005</v>
      </c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</row>
    <row r="38" spans="1:32" x14ac:dyDescent="0.2">
      <c r="A38" s="162">
        <v>5</v>
      </c>
      <c r="B38" s="129" t="s">
        <v>275</v>
      </c>
      <c r="C38" s="125" t="s">
        <v>222</v>
      </c>
      <c r="D38" s="125">
        <v>2.39</v>
      </c>
      <c r="E38" s="125">
        <f>D38</f>
        <v>2.39</v>
      </c>
      <c r="F38" s="125" t="s">
        <v>222</v>
      </c>
      <c r="G38" s="125">
        <v>1.69</v>
      </c>
      <c r="H38" s="125">
        <f>G38</f>
        <v>1.69</v>
      </c>
      <c r="K38" s="190">
        <f t="shared" si="1"/>
        <v>2.1800000000000006</v>
      </c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</row>
    <row r="39" spans="1:32" x14ac:dyDescent="0.2">
      <c r="A39" s="162">
        <v>6</v>
      </c>
      <c r="B39" s="129" t="s">
        <v>16</v>
      </c>
      <c r="C39" s="125" t="s">
        <v>196</v>
      </c>
      <c r="D39" s="125">
        <v>0.99</v>
      </c>
      <c r="E39" s="125">
        <f>D39</f>
        <v>0.99</v>
      </c>
      <c r="F39" s="125" t="s">
        <v>289</v>
      </c>
      <c r="G39" s="125">
        <v>1.59</v>
      </c>
      <c r="H39" s="125">
        <f>G39</f>
        <v>1.59</v>
      </c>
      <c r="K39" s="190">
        <f t="shared" si="1"/>
        <v>1.4670000000000001</v>
      </c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</row>
    <row r="40" spans="1:32" x14ac:dyDescent="0.2">
      <c r="A40" s="162">
        <v>7</v>
      </c>
      <c r="B40" s="129" t="s">
        <v>111</v>
      </c>
      <c r="C40" s="125" t="s">
        <v>187</v>
      </c>
      <c r="D40" s="125">
        <v>1.89</v>
      </c>
      <c r="E40" s="125">
        <f>D40*2</f>
        <v>3.78</v>
      </c>
      <c r="F40" s="125" t="s">
        <v>190</v>
      </c>
      <c r="G40" s="125">
        <v>2.19</v>
      </c>
      <c r="H40" s="125">
        <f>G40*2</f>
        <v>4.38</v>
      </c>
      <c r="K40" s="190">
        <f t="shared" si="1"/>
        <v>2.33</v>
      </c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</row>
    <row r="41" spans="1:32" x14ac:dyDescent="0.2">
      <c r="A41" s="162">
        <v>8</v>
      </c>
      <c r="B41" s="129" t="s">
        <v>327</v>
      </c>
      <c r="C41" s="125" t="s">
        <v>149</v>
      </c>
      <c r="D41" s="125">
        <v>6.99</v>
      </c>
      <c r="E41" s="125">
        <f>D41</f>
        <v>6.99</v>
      </c>
      <c r="F41" s="125" t="s">
        <v>149</v>
      </c>
      <c r="G41" s="125">
        <v>7.65</v>
      </c>
      <c r="H41" s="125">
        <f>G41</f>
        <v>7.65</v>
      </c>
      <c r="K41" s="190">
        <f t="shared" si="1"/>
        <v>7.7260000000000018</v>
      </c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</row>
    <row r="42" spans="1:32" x14ac:dyDescent="0.2">
      <c r="A42" s="162">
        <v>9</v>
      </c>
      <c r="B42" s="129" t="s">
        <v>112</v>
      </c>
      <c r="C42" s="125" t="s">
        <v>191</v>
      </c>
      <c r="D42" s="125">
        <v>14.99</v>
      </c>
      <c r="E42" s="125">
        <f>D42*2</f>
        <v>29.98</v>
      </c>
      <c r="F42" s="125" t="s">
        <v>191</v>
      </c>
      <c r="G42" s="125">
        <v>12.89</v>
      </c>
      <c r="H42" s="125">
        <f>G42*2</f>
        <v>25.78</v>
      </c>
      <c r="K42" s="190">
        <f t="shared" si="1"/>
        <v>14.759999999999996</v>
      </c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</row>
    <row r="43" spans="1:32" x14ac:dyDescent="0.2">
      <c r="A43" s="162">
        <v>10</v>
      </c>
      <c r="B43" s="129" t="s">
        <v>113</v>
      </c>
      <c r="C43" s="125" t="s">
        <v>157</v>
      </c>
      <c r="D43" s="125">
        <v>9.99</v>
      </c>
      <c r="E43" s="125">
        <f>D43*2</f>
        <v>19.98</v>
      </c>
      <c r="F43" s="125" t="s">
        <v>290</v>
      </c>
      <c r="G43" s="125">
        <v>8.49</v>
      </c>
      <c r="H43" s="125">
        <f>G43*2</f>
        <v>16.98</v>
      </c>
      <c r="K43" s="190">
        <f t="shared" si="1"/>
        <v>11.292</v>
      </c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</row>
    <row r="44" spans="1:32" x14ac:dyDescent="0.2">
      <c r="A44" s="162">
        <v>12</v>
      </c>
      <c r="B44" s="129" t="s">
        <v>114</v>
      </c>
      <c r="C44" s="125" t="s">
        <v>165</v>
      </c>
      <c r="D44" s="125">
        <v>3.39</v>
      </c>
      <c r="E44" s="125">
        <f>D44*3</f>
        <v>10.17</v>
      </c>
      <c r="F44" s="125" t="s">
        <v>163</v>
      </c>
      <c r="G44" s="125">
        <v>3.49</v>
      </c>
      <c r="H44" s="125">
        <f>G44*3</f>
        <v>10.47</v>
      </c>
      <c r="K44" s="190">
        <f t="shared" si="1"/>
        <v>3.3760000000000003</v>
      </c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</row>
    <row r="45" spans="1:32" x14ac:dyDescent="0.2">
      <c r="A45" s="162">
        <v>13</v>
      </c>
      <c r="B45" s="129" t="s">
        <v>167</v>
      </c>
      <c r="C45" s="125" t="s">
        <v>168</v>
      </c>
      <c r="D45" s="125">
        <v>4.99</v>
      </c>
      <c r="E45" s="125">
        <f>D45*2</f>
        <v>9.98</v>
      </c>
      <c r="F45" s="125" t="s">
        <v>168</v>
      </c>
      <c r="G45" s="125">
        <v>2.99</v>
      </c>
      <c r="H45" s="125">
        <f>G45*2</f>
        <v>5.98</v>
      </c>
      <c r="K45" s="190">
        <f t="shared" si="1"/>
        <v>4.4700000000000006</v>
      </c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</row>
    <row r="46" spans="1:32" x14ac:dyDescent="0.2">
      <c r="A46" s="162">
        <v>14</v>
      </c>
      <c r="B46" s="129" t="s">
        <v>77</v>
      </c>
      <c r="C46" s="125" t="s">
        <v>168</v>
      </c>
      <c r="D46" s="125">
        <v>6.99</v>
      </c>
      <c r="E46" s="125">
        <f>D46*2</f>
        <v>13.98</v>
      </c>
      <c r="F46" s="125" t="s">
        <v>168</v>
      </c>
      <c r="G46" s="125">
        <v>5.49</v>
      </c>
      <c r="H46" s="125">
        <f>G46*2</f>
        <v>10.98</v>
      </c>
      <c r="K46" s="190">
        <f t="shared" si="1"/>
        <v>6.0400000000000009</v>
      </c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</row>
    <row r="47" spans="1:32" x14ac:dyDescent="0.2">
      <c r="A47" s="162">
        <v>15</v>
      </c>
      <c r="B47" s="129" t="s">
        <v>78</v>
      </c>
      <c r="C47" s="125" t="s">
        <v>168</v>
      </c>
      <c r="D47" s="125">
        <v>8.99</v>
      </c>
      <c r="E47" s="125">
        <f>D47*2</f>
        <v>17.98</v>
      </c>
      <c r="F47" s="125" t="s">
        <v>168</v>
      </c>
      <c r="G47" s="125">
        <v>8.49</v>
      </c>
      <c r="H47" s="125">
        <f>G47*2</f>
        <v>16.98</v>
      </c>
      <c r="K47" s="190">
        <f t="shared" si="1"/>
        <v>8.8099999999999987</v>
      </c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</row>
    <row r="48" spans="1:32" x14ac:dyDescent="0.2">
      <c r="A48" s="162">
        <v>16</v>
      </c>
      <c r="B48" s="129" t="s">
        <v>79</v>
      </c>
      <c r="C48" s="125" t="s">
        <v>168</v>
      </c>
      <c r="D48" s="125">
        <v>4.99</v>
      </c>
      <c r="E48" s="125">
        <f>D48*2</f>
        <v>9.98</v>
      </c>
      <c r="F48" s="125" t="s">
        <v>168</v>
      </c>
      <c r="G48" s="125">
        <v>4.49</v>
      </c>
      <c r="H48" s="125">
        <f>G48*2</f>
        <v>8.98</v>
      </c>
      <c r="K48" s="190">
        <f t="shared" si="1"/>
        <v>5.870000000000001</v>
      </c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</row>
    <row r="49" spans="1:32" x14ac:dyDescent="0.2">
      <c r="A49" s="162">
        <v>17</v>
      </c>
      <c r="B49" s="129" t="s">
        <v>230</v>
      </c>
      <c r="C49" s="125"/>
      <c r="D49" s="125">
        <v>12.99</v>
      </c>
      <c r="E49" s="125">
        <f>D49</f>
        <v>12.99</v>
      </c>
      <c r="F49" s="125"/>
      <c r="G49" s="125">
        <v>9.99</v>
      </c>
      <c r="H49" s="125">
        <f>G49</f>
        <v>9.99</v>
      </c>
      <c r="K49" s="190">
        <f t="shared" si="1"/>
        <v>10.37</v>
      </c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</row>
    <row r="50" spans="1:32" x14ac:dyDescent="0.2">
      <c r="A50" s="162">
        <v>18</v>
      </c>
      <c r="B50" s="129" t="s">
        <v>229</v>
      </c>
      <c r="C50" s="125"/>
      <c r="D50" s="125">
        <v>29.99</v>
      </c>
      <c r="E50" s="125">
        <f>(D50/10)*2</f>
        <v>5.9979999999999993</v>
      </c>
      <c r="F50" s="125"/>
      <c r="G50" s="125">
        <v>24.9</v>
      </c>
      <c r="H50" s="125">
        <f>(G50/10)*2</f>
        <v>4.9799999999999995</v>
      </c>
      <c r="K50" s="190">
        <f t="shared" si="1"/>
        <v>30.181000000000001</v>
      </c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</row>
    <row r="51" spans="1:32" x14ac:dyDescent="0.2">
      <c r="A51" s="162">
        <v>19</v>
      </c>
      <c r="B51" s="129" t="s">
        <v>231</v>
      </c>
      <c r="C51" s="125"/>
      <c r="D51" s="125">
        <v>4.99</v>
      </c>
      <c r="E51" s="125">
        <f>D51*2</f>
        <v>9.98</v>
      </c>
      <c r="F51" s="125"/>
      <c r="G51" s="125">
        <v>2.99</v>
      </c>
      <c r="H51" s="125">
        <f>G51*2</f>
        <v>5.98</v>
      </c>
      <c r="K51" s="190">
        <f t="shared" si="1"/>
        <v>3.9780000000000006</v>
      </c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</row>
    <row r="52" spans="1:32" x14ac:dyDescent="0.2">
      <c r="A52" s="162">
        <v>20</v>
      </c>
      <c r="B52" s="129" t="s">
        <v>328</v>
      </c>
      <c r="C52" s="125" t="s">
        <v>207</v>
      </c>
      <c r="D52" s="125">
        <v>18.989999999999998</v>
      </c>
      <c r="E52" s="125">
        <f>D52</f>
        <v>18.989999999999998</v>
      </c>
      <c r="F52" s="125" t="s">
        <v>170</v>
      </c>
      <c r="G52" s="125">
        <v>19.95</v>
      </c>
      <c r="H52" s="125">
        <f>G52</f>
        <v>19.95</v>
      </c>
      <c r="K52" s="190">
        <f t="shared" si="1"/>
        <v>20.866999999999997</v>
      </c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</row>
    <row r="53" spans="1:32" x14ac:dyDescent="0.2">
      <c r="A53" s="162">
        <v>21</v>
      </c>
      <c r="B53" s="129" t="s">
        <v>81</v>
      </c>
      <c r="C53" s="125" t="s">
        <v>171</v>
      </c>
      <c r="D53" s="125">
        <v>8.99</v>
      </c>
      <c r="E53" s="125">
        <f>D53*4</f>
        <v>35.96</v>
      </c>
      <c r="F53" s="125" t="s">
        <v>216</v>
      </c>
      <c r="G53" s="125">
        <v>9.9</v>
      </c>
      <c r="H53" s="125">
        <f>G53*4</f>
        <v>39.6</v>
      </c>
      <c r="K53" s="190">
        <f t="shared" si="1"/>
        <v>9.2910000000000004</v>
      </c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</row>
    <row r="54" spans="1:32" x14ac:dyDescent="0.2">
      <c r="A54" s="162"/>
      <c r="B54" s="114" t="s">
        <v>82</v>
      </c>
      <c r="C54" s="357">
        <f>SUM(E34:E53)</f>
        <v>277.37799999999993</v>
      </c>
      <c r="D54" s="358"/>
      <c r="E54" s="359"/>
      <c r="F54" s="357">
        <f>SUM(H34:H53)</f>
        <v>256.85999999999996</v>
      </c>
      <c r="G54" s="358"/>
      <c r="H54" s="359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</row>
    <row r="55" spans="1:32" x14ac:dyDescent="0.2">
      <c r="A55" s="140"/>
      <c r="B55" s="153"/>
      <c r="C55" s="177"/>
      <c r="D55" s="177"/>
      <c r="E55" s="177"/>
      <c r="F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</row>
    <row r="56" spans="1:32" x14ac:dyDescent="0.2">
      <c r="A56" s="140"/>
      <c r="B56" s="135"/>
      <c r="C56" s="134"/>
      <c r="D56" s="134"/>
      <c r="E56" s="134"/>
      <c r="F56" s="134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</row>
    <row r="57" spans="1:32" x14ac:dyDescent="0.2">
      <c r="B57" s="124" t="s">
        <v>209</v>
      </c>
    </row>
    <row r="58" spans="1:32" x14ac:dyDescent="0.2">
      <c r="A58" s="361" t="s">
        <v>98</v>
      </c>
      <c r="B58" s="362"/>
      <c r="C58" s="363"/>
      <c r="F58" s="135" t="s">
        <v>246</v>
      </c>
      <c r="G58" s="177"/>
      <c r="H58" s="177"/>
      <c r="I58" s="177"/>
      <c r="J58" s="177"/>
      <c r="K58" s="177"/>
      <c r="L58" s="177"/>
      <c r="M58" s="177"/>
      <c r="N58" s="177"/>
      <c r="O58" s="177"/>
    </row>
    <row r="59" spans="1:32" x14ac:dyDescent="0.2">
      <c r="A59" s="116">
        <v>1</v>
      </c>
      <c r="B59" s="116" t="s">
        <v>90</v>
      </c>
      <c r="C59" s="178">
        <v>242.45</v>
      </c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40"/>
    </row>
    <row r="60" spans="1:32" x14ac:dyDescent="0.2">
      <c r="A60" s="116">
        <v>2</v>
      </c>
      <c r="B60" s="116" t="s">
        <v>89</v>
      </c>
      <c r="C60" s="178">
        <v>247.34</v>
      </c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40"/>
    </row>
    <row r="61" spans="1:32" x14ac:dyDescent="0.2">
      <c r="A61" s="116">
        <v>3</v>
      </c>
      <c r="B61" s="116" t="s">
        <v>100</v>
      </c>
      <c r="C61" s="178">
        <v>264.73</v>
      </c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40"/>
    </row>
    <row r="62" spans="1:32" x14ac:dyDescent="0.2">
      <c r="A62" s="116">
        <v>4</v>
      </c>
      <c r="B62" s="116" t="s">
        <v>86</v>
      </c>
      <c r="C62" s="178">
        <v>285.97000000000003</v>
      </c>
      <c r="F62" s="361" t="s">
        <v>102</v>
      </c>
      <c r="G62" s="362"/>
      <c r="H62" s="362"/>
      <c r="I62" s="362"/>
      <c r="J62" s="363"/>
      <c r="K62" s="177"/>
      <c r="L62" s="177"/>
      <c r="M62" s="177"/>
      <c r="N62" s="177"/>
      <c r="O62" s="177"/>
      <c r="P62" s="140"/>
    </row>
    <row r="63" spans="1:32" x14ac:dyDescent="0.2">
      <c r="A63" s="116">
        <v>5</v>
      </c>
      <c r="B63" s="116" t="s">
        <v>83</v>
      </c>
      <c r="C63" s="178">
        <v>286.87</v>
      </c>
      <c r="E63" s="173"/>
      <c r="F63" s="364" t="s">
        <v>291</v>
      </c>
      <c r="G63" s="364"/>
      <c r="H63" s="364"/>
      <c r="I63" s="365">
        <f>C59</f>
        <v>242.45</v>
      </c>
      <c r="J63" s="365"/>
      <c r="K63" s="177"/>
      <c r="L63" s="177"/>
      <c r="M63" s="177"/>
      <c r="N63" s="177"/>
      <c r="O63" s="177"/>
      <c r="P63" s="140"/>
    </row>
    <row r="64" spans="1:32" x14ac:dyDescent="0.2">
      <c r="A64" s="116">
        <v>6</v>
      </c>
      <c r="B64" s="116" t="s">
        <v>101</v>
      </c>
      <c r="C64" s="178">
        <v>291.77999999999997</v>
      </c>
      <c r="E64" s="173"/>
      <c r="F64" s="355" t="s">
        <v>292</v>
      </c>
      <c r="G64" s="355"/>
      <c r="H64" s="355"/>
      <c r="I64" s="356">
        <f>C68</f>
        <v>330.9</v>
      </c>
      <c r="J64" s="356"/>
      <c r="K64" s="177"/>
      <c r="L64" s="177"/>
      <c r="M64" s="177"/>
      <c r="N64" s="177"/>
      <c r="O64" s="177"/>
      <c r="P64" s="140"/>
    </row>
    <row r="65" spans="1:16" x14ac:dyDescent="0.2">
      <c r="A65" s="116">
        <v>7</v>
      </c>
      <c r="B65" s="116" t="s">
        <v>87</v>
      </c>
      <c r="C65" s="178">
        <v>291.88</v>
      </c>
      <c r="E65" s="117"/>
      <c r="F65" s="338" t="s">
        <v>106</v>
      </c>
      <c r="G65" s="338"/>
      <c r="H65" s="338"/>
      <c r="I65" s="339">
        <f>AVERAGE(C59:C68)</f>
        <v>285.91399999999999</v>
      </c>
      <c r="J65" s="339"/>
      <c r="K65" s="177"/>
      <c r="L65" s="177"/>
      <c r="M65" s="177"/>
      <c r="N65" s="177"/>
      <c r="O65" s="177"/>
      <c r="P65" s="140"/>
    </row>
    <row r="66" spans="1:16" x14ac:dyDescent="0.2">
      <c r="A66" s="116">
        <v>8</v>
      </c>
      <c r="B66" s="116" t="s">
        <v>94</v>
      </c>
      <c r="C66" s="178">
        <v>306.14</v>
      </c>
      <c r="E66" s="173"/>
      <c r="F66" s="340" t="s">
        <v>107</v>
      </c>
      <c r="G66" s="341"/>
      <c r="H66" s="342"/>
      <c r="I66" s="343">
        <f>'fevereiro 2026'!I65:J65</f>
        <v>300.90500000000003</v>
      </c>
      <c r="J66" s="344"/>
      <c r="K66" s="177"/>
      <c r="L66" s="177"/>
      <c r="M66" s="177"/>
      <c r="N66" s="177"/>
      <c r="O66" s="177"/>
    </row>
    <row r="67" spans="1:16" x14ac:dyDescent="0.2">
      <c r="A67" s="116">
        <v>9</v>
      </c>
      <c r="B67" s="116" t="s">
        <v>99</v>
      </c>
      <c r="C67" s="178">
        <v>311.08</v>
      </c>
      <c r="E67" s="173"/>
      <c r="F67" s="348" t="s">
        <v>108</v>
      </c>
      <c r="G67" s="349"/>
      <c r="H67" s="350"/>
      <c r="I67" s="351">
        <f>I65/I66-1*100%</f>
        <v>-4.9819710539871553E-2</v>
      </c>
      <c r="J67" s="352"/>
      <c r="K67" s="177"/>
      <c r="L67" s="177"/>
      <c r="M67" s="177"/>
      <c r="N67" s="177"/>
      <c r="O67" s="177"/>
    </row>
    <row r="68" spans="1:16" x14ac:dyDescent="0.2">
      <c r="A68" s="116">
        <v>10</v>
      </c>
      <c r="B68" s="116" t="s">
        <v>193</v>
      </c>
      <c r="C68" s="178">
        <v>330.9</v>
      </c>
      <c r="F68" s="177"/>
      <c r="G68" s="177"/>
      <c r="H68" s="177"/>
      <c r="I68" s="177"/>
      <c r="J68" s="177"/>
      <c r="K68" s="177"/>
      <c r="L68" s="177"/>
      <c r="M68" s="177"/>
      <c r="N68" s="177"/>
      <c r="O68" s="177"/>
    </row>
    <row r="69" spans="1:16" x14ac:dyDescent="0.2">
      <c r="F69" s="177"/>
      <c r="G69" s="177"/>
      <c r="H69" s="177"/>
      <c r="I69" s="177"/>
      <c r="J69" s="177"/>
      <c r="K69" s="177"/>
      <c r="L69" s="177"/>
      <c r="M69" s="177"/>
      <c r="N69" s="177"/>
      <c r="O69" s="177"/>
    </row>
    <row r="70" spans="1:16" x14ac:dyDescent="0.2">
      <c r="C70" s="123"/>
      <c r="F70" s="361" t="s">
        <v>104</v>
      </c>
      <c r="G70" s="362"/>
      <c r="H70" s="362"/>
      <c r="I70" s="362"/>
      <c r="J70" s="363"/>
      <c r="K70" s="177"/>
      <c r="M70" s="161" t="s">
        <v>208</v>
      </c>
      <c r="N70" s="161"/>
      <c r="O70" s="161"/>
    </row>
    <row r="71" spans="1:16" x14ac:dyDescent="0.2">
      <c r="A71" s="170"/>
      <c r="B71" s="157"/>
      <c r="C71" s="170"/>
      <c r="F71" s="364" t="s">
        <v>76</v>
      </c>
      <c r="G71" s="364"/>
      <c r="H71" s="364"/>
      <c r="I71" s="371">
        <v>-2.98E-2</v>
      </c>
      <c r="J71" s="365"/>
      <c r="K71" s="177"/>
      <c r="M71" s="114" t="s">
        <v>233</v>
      </c>
      <c r="N71" s="114" t="s">
        <v>265</v>
      </c>
      <c r="O71" s="114" t="s">
        <v>293</v>
      </c>
    </row>
    <row r="72" spans="1:16" x14ac:dyDescent="0.2">
      <c r="A72" s="336"/>
      <c r="B72" s="336"/>
      <c r="C72" s="336"/>
      <c r="F72" s="364" t="s">
        <v>80</v>
      </c>
      <c r="G72" s="364"/>
      <c r="H72" s="364"/>
      <c r="I72" s="371">
        <v>-1.41E-2</v>
      </c>
      <c r="J72" s="365"/>
      <c r="K72" s="177"/>
      <c r="M72" s="125">
        <v>273.38</v>
      </c>
      <c r="N72" s="125">
        <v>282.24</v>
      </c>
      <c r="O72" s="125">
        <v>242.45</v>
      </c>
    </row>
    <row r="73" spans="1:16" x14ac:dyDescent="0.2">
      <c r="A73" s="158"/>
      <c r="B73" s="158"/>
      <c r="C73" s="159"/>
      <c r="F73" s="364" t="s">
        <v>297</v>
      </c>
      <c r="G73" s="364"/>
      <c r="H73" s="364"/>
      <c r="I73" s="371">
        <v>-0.1103</v>
      </c>
      <c r="J73" s="365"/>
      <c r="K73" s="177"/>
      <c r="L73" s="354"/>
      <c r="M73" s="354"/>
      <c r="N73" s="354"/>
      <c r="O73" s="354"/>
    </row>
    <row r="74" spans="1:16" x14ac:dyDescent="0.2">
      <c r="A74" s="158"/>
      <c r="B74" s="158"/>
      <c r="C74" s="160"/>
      <c r="F74" s="353"/>
      <c r="G74" s="353"/>
      <c r="H74" s="353"/>
      <c r="I74" s="370"/>
      <c r="J74" s="370"/>
      <c r="K74" s="177"/>
      <c r="L74" s="354" t="s">
        <v>266</v>
      </c>
      <c r="M74" s="354"/>
      <c r="N74" s="354"/>
      <c r="O74" s="354"/>
    </row>
    <row r="75" spans="1:16" x14ac:dyDescent="0.2">
      <c r="A75" s="158"/>
      <c r="B75" s="158"/>
      <c r="C75" s="160"/>
      <c r="F75" s="336"/>
      <c r="G75" s="336"/>
      <c r="H75" s="336"/>
      <c r="I75" s="336"/>
      <c r="J75" s="336"/>
      <c r="K75" s="177"/>
      <c r="L75" s="177" t="s">
        <v>294</v>
      </c>
      <c r="M75" s="177"/>
      <c r="N75" s="177"/>
      <c r="O75" s="177"/>
    </row>
    <row r="76" spans="1:16" x14ac:dyDescent="0.2">
      <c r="A76" s="158"/>
      <c r="B76" s="158"/>
      <c r="C76" s="160"/>
      <c r="F76" s="375"/>
      <c r="G76" s="375"/>
      <c r="H76" s="375"/>
      <c r="I76" s="376"/>
      <c r="J76" s="377"/>
      <c r="K76" s="177"/>
      <c r="L76" s="177"/>
      <c r="M76" s="177"/>
      <c r="N76" s="177"/>
      <c r="O76" s="177"/>
    </row>
    <row r="77" spans="1:16" x14ac:dyDescent="0.2">
      <c r="A77" s="158"/>
      <c r="B77" s="158"/>
      <c r="C77" s="160"/>
      <c r="F77" s="134"/>
      <c r="G77" s="177"/>
      <c r="H77" s="177"/>
      <c r="I77" s="177"/>
      <c r="J77" s="177"/>
      <c r="K77" s="177"/>
      <c r="L77" s="177"/>
      <c r="M77" s="177"/>
      <c r="N77" s="177"/>
      <c r="O77" s="177"/>
    </row>
    <row r="78" spans="1:16" x14ac:dyDescent="0.2">
      <c r="A78" s="158"/>
      <c r="B78" s="158"/>
      <c r="C78" s="160"/>
      <c r="J78" s="170"/>
      <c r="K78" s="170"/>
      <c r="L78" s="170"/>
      <c r="M78" s="170"/>
      <c r="N78" s="170"/>
    </row>
    <row r="79" spans="1:16" x14ac:dyDescent="0.2">
      <c r="A79" s="158"/>
      <c r="B79" s="158"/>
      <c r="C79" s="160"/>
    </row>
    <row r="80" spans="1:16" x14ac:dyDescent="0.2">
      <c r="A80" s="158"/>
      <c r="B80" s="158"/>
      <c r="C80" s="160"/>
      <c r="G80" s="155"/>
      <c r="H80" s="156"/>
      <c r="I80" s="155"/>
    </row>
    <row r="81" spans="1:9" x14ac:dyDescent="0.2">
      <c r="A81" s="158"/>
      <c r="B81" s="158"/>
      <c r="C81" s="160"/>
      <c r="G81" s="336"/>
      <c r="H81" s="336"/>
      <c r="I81" s="336"/>
    </row>
    <row r="82" spans="1:9" x14ac:dyDescent="0.2">
      <c r="A82" s="158"/>
      <c r="B82" s="158"/>
      <c r="C82" s="160"/>
      <c r="G82" s="158"/>
      <c r="H82" s="158"/>
      <c r="I82" s="159"/>
    </row>
    <row r="83" spans="1:9" x14ac:dyDescent="0.2">
      <c r="A83" s="154"/>
      <c r="B83" s="154"/>
      <c r="C83" s="177"/>
      <c r="G83" s="158"/>
      <c r="H83" s="158"/>
      <c r="I83" s="160"/>
    </row>
    <row r="84" spans="1:9" x14ac:dyDescent="0.2">
      <c r="A84" s="154"/>
      <c r="B84" s="154"/>
      <c r="C84" s="177"/>
      <c r="G84" s="158"/>
      <c r="H84" s="158"/>
      <c r="I84" s="160"/>
    </row>
    <row r="85" spans="1:9" x14ac:dyDescent="0.2">
      <c r="A85" s="154"/>
      <c r="B85" s="154"/>
      <c r="C85" s="177"/>
      <c r="G85" s="158"/>
      <c r="H85" s="158"/>
      <c r="I85" s="160"/>
    </row>
    <row r="86" spans="1:9" x14ac:dyDescent="0.2">
      <c r="A86" s="154"/>
      <c r="B86" s="154"/>
      <c r="C86" s="177"/>
      <c r="G86" s="158"/>
      <c r="H86" s="158"/>
      <c r="I86" s="160"/>
    </row>
    <row r="87" spans="1:9" x14ac:dyDescent="0.2">
      <c r="A87" s="140"/>
      <c r="B87" s="140"/>
      <c r="C87" s="140"/>
      <c r="G87" s="158"/>
      <c r="H87" s="158"/>
      <c r="I87" s="160"/>
    </row>
    <row r="88" spans="1:9" x14ac:dyDescent="0.2">
      <c r="G88" s="158"/>
      <c r="H88" s="158"/>
      <c r="I88" s="160"/>
    </row>
    <row r="89" spans="1:9" x14ac:dyDescent="0.2">
      <c r="G89" s="158"/>
      <c r="H89" s="158"/>
      <c r="I89" s="160"/>
    </row>
    <row r="90" spans="1:9" x14ac:dyDescent="0.2">
      <c r="G90" s="158"/>
      <c r="H90" s="158"/>
      <c r="I90" s="160"/>
    </row>
    <row r="91" spans="1:9" x14ac:dyDescent="0.2">
      <c r="G91" s="158"/>
      <c r="H91" s="158"/>
      <c r="I91" s="160"/>
    </row>
    <row r="92" spans="1:9" x14ac:dyDescent="0.2">
      <c r="G92" s="173"/>
      <c r="H92" s="140"/>
      <c r="I92" s="140"/>
    </row>
  </sheetData>
  <sortState ref="B59:C68">
    <sortCondition ref="C59:C68"/>
  </sortState>
  <mergeCells count="56">
    <mergeCell ref="F75:J75"/>
    <mergeCell ref="F76:H76"/>
    <mergeCell ref="I76:J76"/>
    <mergeCell ref="G81:I81"/>
    <mergeCell ref="F73:H73"/>
    <mergeCell ref="I73:J73"/>
    <mergeCell ref="L73:O73"/>
    <mergeCell ref="F74:H74"/>
    <mergeCell ref="I74:J74"/>
    <mergeCell ref="L74:O74"/>
    <mergeCell ref="F67:H67"/>
    <mergeCell ref="I67:J67"/>
    <mergeCell ref="F70:J70"/>
    <mergeCell ref="F71:H71"/>
    <mergeCell ref="I71:J71"/>
    <mergeCell ref="A72:C72"/>
    <mergeCell ref="F72:H72"/>
    <mergeCell ref="I72:J72"/>
    <mergeCell ref="F64:H64"/>
    <mergeCell ref="I64:J64"/>
    <mergeCell ref="F65:H65"/>
    <mergeCell ref="I65:J65"/>
    <mergeCell ref="F66:H66"/>
    <mergeCell ref="I66:J66"/>
    <mergeCell ref="C54:E54"/>
    <mergeCell ref="F54:H54"/>
    <mergeCell ref="A58:C58"/>
    <mergeCell ref="F62:J62"/>
    <mergeCell ref="F63:H63"/>
    <mergeCell ref="I63:J63"/>
    <mergeCell ref="U31:W31"/>
    <mergeCell ref="X31:Z31"/>
    <mergeCell ref="AA31:AC31"/>
    <mergeCell ref="A32:A33"/>
    <mergeCell ref="B32:B33"/>
    <mergeCell ref="C32:E32"/>
    <mergeCell ref="F32:H32"/>
    <mergeCell ref="C31:E31"/>
    <mergeCell ref="F31:H31"/>
    <mergeCell ref="I31:K31"/>
    <mergeCell ref="L31:N31"/>
    <mergeCell ref="O31:Q31"/>
    <mergeCell ref="R31:T31"/>
    <mergeCell ref="AA9:AC9"/>
    <mergeCell ref="B7:K7"/>
    <mergeCell ref="B8:K8"/>
    <mergeCell ref="A9:A10"/>
    <mergeCell ref="B9:B10"/>
    <mergeCell ref="C9:E9"/>
    <mergeCell ref="F9:H9"/>
    <mergeCell ref="I9:K9"/>
    <mergeCell ref="L9:N9"/>
    <mergeCell ref="O9:Q9"/>
    <mergeCell ref="R9:T9"/>
    <mergeCell ref="U9:W9"/>
    <mergeCell ref="X9:Z9"/>
  </mergeCells>
  <pageMargins left="0.31496062992125984" right="0.31496062992125984" top="0.78740157480314965" bottom="0.78740157480314965" header="0.31496062992125984" footer="0.31496062992125984"/>
  <pageSetup paperSize="9" scale="46" orientation="landscape" r:id="rId1"/>
  <ignoredErrors>
    <ignoredError sqref="Q17 Q2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M92"/>
  <sheetViews>
    <sheetView zoomScaleNormal="100" workbookViewId="0">
      <selection activeCell="E25" sqref="E25"/>
    </sheetView>
  </sheetViews>
  <sheetFormatPr defaultRowHeight="12.75" x14ac:dyDescent="0.2"/>
  <cols>
    <col min="1" max="1" width="4.28515625" style="174" customWidth="1"/>
    <col min="2" max="2" width="29.42578125" style="174" customWidth="1"/>
    <col min="3" max="3" width="11.7109375" style="174" customWidth="1"/>
    <col min="4" max="6" width="10.28515625" style="174" customWidth="1"/>
    <col min="7" max="8" width="10.7109375" style="174" customWidth="1"/>
    <col min="9" max="9" width="11" style="174" customWidth="1"/>
    <col min="10" max="10" width="11.140625" style="174" customWidth="1"/>
    <col min="11" max="11" width="10.85546875" style="174" customWidth="1"/>
    <col min="12" max="12" width="11" style="174" customWidth="1"/>
    <col min="13" max="14" width="10" style="174" customWidth="1"/>
    <col min="15" max="15" width="10.42578125" style="174" customWidth="1"/>
    <col min="16" max="16" width="11" style="174" customWidth="1"/>
    <col min="17" max="19" width="10.7109375" style="174" customWidth="1"/>
    <col min="20" max="22" width="10" style="174" customWidth="1"/>
    <col min="23" max="23" width="11" style="174" customWidth="1"/>
    <col min="24" max="26" width="10" style="174" customWidth="1"/>
    <col min="27" max="27" width="12.7109375" style="174" customWidth="1"/>
    <col min="28" max="30" width="10" style="174" customWidth="1"/>
    <col min="31" max="31" width="10.7109375" style="174" customWidth="1"/>
    <col min="32" max="36" width="10" style="174" customWidth="1"/>
    <col min="37" max="37" width="9" style="174" customWidth="1"/>
    <col min="38" max="38" width="10" style="174" bestFit="1" customWidth="1"/>
    <col min="39" max="39" width="11.5703125" style="174" customWidth="1"/>
    <col min="40" max="16384" width="9.140625" style="174"/>
  </cols>
  <sheetData>
    <row r="7" spans="1:36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163"/>
    </row>
    <row r="8" spans="1:36" ht="14.25" x14ac:dyDescent="0.2">
      <c r="B8" s="368" t="s">
        <v>273</v>
      </c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164"/>
    </row>
    <row r="9" spans="1:36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165"/>
      <c r="G9" s="366" t="s">
        <v>86</v>
      </c>
      <c r="H9" s="366"/>
      <c r="I9" s="366"/>
      <c r="J9" s="165"/>
      <c r="K9" s="366" t="s">
        <v>115</v>
      </c>
      <c r="L9" s="366"/>
      <c r="M9" s="366"/>
      <c r="N9" s="165"/>
      <c r="O9" s="366" t="s">
        <v>193</v>
      </c>
      <c r="P9" s="366"/>
      <c r="Q9" s="366"/>
      <c r="R9" s="165"/>
      <c r="S9" s="366" t="s">
        <v>116</v>
      </c>
      <c r="T9" s="366"/>
      <c r="U9" s="366"/>
      <c r="V9" s="165"/>
      <c r="W9" s="366" t="s">
        <v>117</v>
      </c>
      <c r="X9" s="366"/>
      <c r="Y9" s="366"/>
      <c r="Z9" s="165"/>
      <c r="AA9" s="366" t="s">
        <v>90</v>
      </c>
      <c r="AB9" s="366"/>
      <c r="AC9" s="366"/>
      <c r="AD9" s="165"/>
      <c r="AE9" s="366" t="s">
        <v>99</v>
      </c>
      <c r="AF9" s="366"/>
      <c r="AG9" s="366"/>
      <c r="AH9" s="373"/>
      <c r="AI9" s="373"/>
      <c r="AJ9" s="373"/>
    </row>
    <row r="10" spans="1:36" x14ac:dyDescent="0.2">
      <c r="A10" s="317"/>
      <c r="B10" s="311"/>
      <c r="C10" s="175" t="s">
        <v>84</v>
      </c>
      <c r="D10" s="175" t="s">
        <v>95</v>
      </c>
      <c r="E10" s="175" t="s">
        <v>96</v>
      </c>
      <c r="F10" s="125" t="s">
        <v>295</v>
      </c>
      <c r="G10" s="127" t="s">
        <v>84</v>
      </c>
      <c r="H10" s="127" t="s">
        <v>95</v>
      </c>
      <c r="I10" s="127" t="s">
        <v>85</v>
      </c>
      <c r="J10" s="127"/>
      <c r="K10" s="175" t="s">
        <v>84</v>
      </c>
      <c r="L10" s="175" t="s">
        <v>95</v>
      </c>
      <c r="M10" s="175" t="s">
        <v>85</v>
      </c>
      <c r="N10" s="175" t="s">
        <v>296</v>
      </c>
      <c r="O10" s="175" t="s">
        <v>84</v>
      </c>
      <c r="P10" s="175" t="s">
        <v>95</v>
      </c>
      <c r="Q10" s="175" t="s">
        <v>85</v>
      </c>
      <c r="R10" s="175"/>
      <c r="S10" s="175" t="s">
        <v>84</v>
      </c>
      <c r="T10" s="175" t="s">
        <v>95</v>
      </c>
      <c r="U10" s="175" t="s">
        <v>85</v>
      </c>
      <c r="V10" s="175"/>
      <c r="W10" s="175" t="s">
        <v>84</v>
      </c>
      <c r="X10" s="175" t="s">
        <v>95</v>
      </c>
      <c r="Y10" s="175" t="s">
        <v>85</v>
      </c>
      <c r="Z10" s="175"/>
      <c r="AA10" s="175" t="s">
        <v>84</v>
      </c>
      <c r="AB10" s="175" t="s">
        <v>95</v>
      </c>
      <c r="AC10" s="175" t="s">
        <v>85</v>
      </c>
      <c r="AD10" s="175"/>
      <c r="AE10" s="175" t="s">
        <v>84</v>
      </c>
      <c r="AF10" s="175" t="s">
        <v>95</v>
      </c>
      <c r="AG10" s="175" t="s">
        <v>85</v>
      </c>
      <c r="AH10" s="175"/>
      <c r="AI10" s="173"/>
      <c r="AJ10" s="173"/>
    </row>
    <row r="11" spans="1:36" x14ac:dyDescent="0.2">
      <c r="A11" s="162">
        <v>1</v>
      </c>
      <c r="B11" s="129" t="s">
        <v>75</v>
      </c>
      <c r="C11" s="125" t="s">
        <v>198</v>
      </c>
      <c r="D11" s="125">
        <v>2.99</v>
      </c>
      <c r="E11" s="125">
        <f>D11*3</f>
        <v>8.9700000000000006</v>
      </c>
      <c r="F11" s="125">
        <f>D11-'fevereiro 2026'!D11</f>
        <v>-1.2000000000000002</v>
      </c>
      <c r="G11" s="125" t="s">
        <v>250</v>
      </c>
      <c r="H11" s="125">
        <v>3.19</v>
      </c>
      <c r="I11" s="125">
        <f>H11*3</f>
        <v>9.57</v>
      </c>
      <c r="J11" s="125">
        <f>H11-'fevereiro 2026'!G11</f>
        <v>0</v>
      </c>
      <c r="K11" s="125" t="s">
        <v>119</v>
      </c>
      <c r="L11" s="125">
        <v>2.99</v>
      </c>
      <c r="M11" s="125">
        <f>L11*3</f>
        <v>8.9700000000000006</v>
      </c>
      <c r="N11" s="125">
        <f>L11-'fevereiro 2026'!J11</f>
        <v>0</v>
      </c>
      <c r="O11" s="125" t="s">
        <v>201</v>
      </c>
      <c r="P11" s="125">
        <v>2.99</v>
      </c>
      <c r="Q11" s="125">
        <f>P11*3</f>
        <v>8.9700000000000006</v>
      </c>
      <c r="R11" s="125">
        <f>P11-'fevereiro 2026'!M11</f>
        <v>0</v>
      </c>
      <c r="S11" s="125" t="s">
        <v>118</v>
      </c>
      <c r="T11" s="125">
        <v>2.99</v>
      </c>
      <c r="U11" s="125">
        <f>T11*3</f>
        <v>8.9700000000000006</v>
      </c>
      <c r="V11" s="125">
        <f>T11-'fevereiro 2026'!P11</f>
        <v>-1</v>
      </c>
      <c r="W11" s="125" t="s">
        <v>118</v>
      </c>
      <c r="X11" s="125">
        <v>2.99</v>
      </c>
      <c r="Y11" s="125">
        <f>X11*3</f>
        <v>8.9700000000000006</v>
      </c>
      <c r="Z11" s="125">
        <f>X11-'fevereiro 2026'!S11</f>
        <v>0</v>
      </c>
      <c r="AA11" s="125" t="s">
        <v>119</v>
      </c>
      <c r="AB11" s="125">
        <v>2.95</v>
      </c>
      <c r="AC11" s="125">
        <f>AB11*3</f>
        <v>8.8500000000000014</v>
      </c>
      <c r="AD11" s="125">
        <f>AC11-'fevereiro 2026'!W11</f>
        <v>-2.2199999999999989</v>
      </c>
      <c r="AE11" s="125" t="s">
        <v>118</v>
      </c>
      <c r="AF11" s="125">
        <v>3.49</v>
      </c>
      <c r="AG11" s="125">
        <f>AF11*3</f>
        <v>10.47</v>
      </c>
      <c r="AH11" s="125">
        <f>AG11-'fevereiro 2026'!Z11</f>
        <v>0.59999999999999964</v>
      </c>
      <c r="AI11" s="147"/>
      <c r="AJ11" s="147"/>
    </row>
    <row r="12" spans="1:36" x14ac:dyDescent="0.2">
      <c r="A12" s="162">
        <v>2</v>
      </c>
      <c r="B12" s="129" t="s">
        <v>105</v>
      </c>
      <c r="C12" s="125" t="s">
        <v>121</v>
      </c>
      <c r="D12" s="125">
        <v>2.99</v>
      </c>
      <c r="E12" s="125">
        <f>D12*4</f>
        <v>11.96</v>
      </c>
      <c r="F12" s="125">
        <f>D12-'fevereiro 2026'!D12</f>
        <v>-1.1600000000000001</v>
      </c>
      <c r="G12" s="125" t="s">
        <v>282</v>
      </c>
      <c r="H12" s="125">
        <v>3.29</v>
      </c>
      <c r="I12" s="125">
        <f>H12*4</f>
        <v>13.16</v>
      </c>
      <c r="J12" s="125">
        <f>H12-'fevereiro 2026'!G12</f>
        <v>0.29999999999999982</v>
      </c>
      <c r="K12" s="125" t="s">
        <v>125</v>
      </c>
      <c r="L12" s="125">
        <v>3.99</v>
      </c>
      <c r="M12" s="125">
        <f>L12*4</f>
        <v>15.96</v>
      </c>
      <c r="N12" s="125">
        <f>L12-'fevereiro 2026'!J12</f>
        <v>0</v>
      </c>
      <c r="O12" s="125" t="s">
        <v>199</v>
      </c>
      <c r="P12" s="125">
        <v>5.59</v>
      </c>
      <c r="Q12" s="125">
        <f>P12*4</f>
        <v>22.36</v>
      </c>
      <c r="R12" s="125">
        <f>P12-'fevereiro 2026'!M12</f>
        <v>2.5999999999999996</v>
      </c>
      <c r="S12" s="127" t="s">
        <v>121</v>
      </c>
      <c r="T12" s="125">
        <v>2.99</v>
      </c>
      <c r="U12" s="125">
        <f>T12*4</f>
        <v>11.96</v>
      </c>
      <c r="V12" s="125">
        <f>T12-'fevereiro 2026'!P12</f>
        <v>0</v>
      </c>
      <c r="W12" s="125" t="s">
        <v>121</v>
      </c>
      <c r="X12" s="125">
        <v>2.99</v>
      </c>
      <c r="Y12" s="125">
        <f>X12*4</f>
        <v>11.96</v>
      </c>
      <c r="Z12" s="125">
        <f>X12-'fevereiro 2026'!S12</f>
        <v>0</v>
      </c>
      <c r="AA12" s="125" t="s">
        <v>199</v>
      </c>
      <c r="AB12" s="125">
        <v>2.95</v>
      </c>
      <c r="AC12" s="125">
        <f>AB12*4</f>
        <v>11.8</v>
      </c>
      <c r="AD12" s="125">
        <f>AC12-'fevereiro 2026'!W12</f>
        <v>-4.16</v>
      </c>
      <c r="AE12" s="125" t="s">
        <v>122</v>
      </c>
      <c r="AF12" s="125">
        <v>5.59</v>
      </c>
      <c r="AG12" s="125">
        <f>AF12*4</f>
        <v>22.36</v>
      </c>
      <c r="AH12" s="125">
        <f>AG12-'fevereiro 2026'!Z12</f>
        <v>7.6</v>
      </c>
      <c r="AI12" s="147"/>
      <c r="AJ12" s="147"/>
    </row>
    <row r="13" spans="1:36" x14ac:dyDescent="0.2">
      <c r="A13" s="162">
        <v>3</v>
      </c>
      <c r="B13" s="129" t="s">
        <v>109</v>
      </c>
      <c r="C13" s="125" t="s">
        <v>214</v>
      </c>
      <c r="D13" s="125">
        <v>6.59</v>
      </c>
      <c r="E13" s="125">
        <f>D13*4</f>
        <v>26.36</v>
      </c>
      <c r="F13" s="125">
        <f>D13-'fevereiro 2026'!D13</f>
        <v>1</v>
      </c>
      <c r="G13" s="125" t="s">
        <v>185</v>
      </c>
      <c r="H13" s="125">
        <v>7.49</v>
      </c>
      <c r="I13" s="125">
        <f>H13*4</f>
        <v>29.96</v>
      </c>
      <c r="J13" s="125">
        <f>H13-'fevereiro 2026'!G13</f>
        <v>1.5</v>
      </c>
      <c r="K13" s="125" t="s">
        <v>185</v>
      </c>
      <c r="L13" s="125">
        <v>6.49</v>
      </c>
      <c r="M13" s="125">
        <f>L13*4</f>
        <v>25.96</v>
      </c>
      <c r="N13" s="125">
        <f>L13-'fevereiro 2026'!J13</f>
        <v>0.5</v>
      </c>
      <c r="O13" s="125" t="s">
        <v>253</v>
      </c>
      <c r="P13" s="125">
        <v>6.89</v>
      </c>
      <c r="Q13" s="125">
        <f>P13*4</f>
        <v>27.56</v>
      </c>
      <c r="R13" s="125">
        <f>P13-'fevereiro 2026'!M13</f>
        <v>-1.71</v>
      </c>
      <c r="S13" s="125" t="s">
        <v>129</v>
      </c>
      <c r="T13" s="125">
        <v>4.99</v>
      </c>
      <c r="U13" s="125">
        <f>T13*4</f>
        <v>19.96</v>
      </c>
      <c r="V13" s="125">
        <f>T13-'fevereiro 2026'!P13</f>
        <v>-1.7999999999999998</v>
      </c>
      <c r="W13" s="125" t="s">
        <v>185</v>
      </c>
      <c r="X13" s="125">
        <v>7.69</v>
      </c>
      <c r="Y13" s="125">
        <f>X13*4</f>
        <v>30.76</v>
      </c>
      <c r="Z13" s="125">
        <f>X13-'fevereiro 2026'!S13</f>
        <v>1.7000000000000002</v>
      </c>
      <c r="AA13" s="125" t="s">
        <v>129</v>
      </c>
      <c r="AB13" s="125">
        <v>5.59</v>
      </c>
      <c r="AC13" s="125">
        <f>AB13*4</f>
        <v>22.36</v>
      </c>
      <c r="AD13" s="125">
        <f>AC13-'fevereiro 2026'!W13</f>
        <v>0.80000000000000071</v>
      </c>
      <c r="AE13" s="125" t="s">
        <v>253</v>
      </c>
      <c r="AF13" s="125">
        <v>6.99</v>
      </c>
      <c r="AG13" s="125">
        <f>AF13*4</f>
        <v>27.96</v>
      </c>
      <c r="AH13" s="125">
        <f>AG13-'fevereiro 2026'!Z13</f>
        <v>0</v>
      </c>
      <c r="AI13" s="147"/>
      <c r="AJ13" s="147"/>
    </row>
    <row r="14" spans="1:36" ht="16.5" customHeight="1" x14ac:dyDescent="0.2">
      <c r="A14" s="162">
        <v>4</v>
      </c>
      <c r="B14" s="129" t="s">
        <v>110</v>
      </c>
      <c r="C14" s="169" t="s">
        <v>279</v>
      </c>
      <c r="D14" s="125">
        <v>5.09</v>
      </c>
      <c r="E14" s="125">
        <f>D14*3</f>
        <v>15.27</v>
      </c>
      <c r="F14" s="125">
        <f>D14-'fevereiro 2026'!D14</f>
        <v>0.79999999999999982</v>
      </c>
      <c r="G14" s="125" t="s">
        <v>136</v>
      </c>
      <c r="H14" s="125">
        <v>3.89</v>
      </c>
      <c r="I14" s="125">
        <f>H14*3</f>
        <v>11.67</v>
      </c>
      <c r="J14" s="125">
        <f>H14-'fevereiro 2026'!G14</f>
        <v>-0.10000000000000009</v>
      </c>
      <c r="K14" s="128" t="s">
        <v>185</v>
      </c>
      <c r="L14" s="125">
        <v>4.79</v>
      </c>
      <c r="M14" s="125">
        <f>L14*3</f>
        <v>14.370000000000001</v>
      </c>
      <c r="N14" s="125">
        <f>L14-'fevereiro 2026'!J14</f>
        <v>0.79999999999999982</v>
      </c>
      <c r="O14" s="125" t="s">
        <v>274</v>
      </c>
      <c r="P14" s="125">
        <v>5.39</v>
      </c>
      <c r="Q14" s="125">
        <f>P14*3</f>
        <v>16.169999999999998</v>
      </c>
      <c r="R14" s="125">
        <f>P14-'fevereiro 2026'!M14</f>
        <v>-0.10000000000000053</v>
      </c>
      <c r="S14" s="125" t="s">
        <v>136</v>
      </c>
      <c r="T14" s="125">
        <v>4.6900000000000004</v>
      </c>
      <c r="U14" s="125">
        <f>T14*3</f>
        <v>14.07</v>
      </c>
      <c r="V14" s="125">
        <f>T14-'fevereiro 2026'!P14</f>
        <v>0</v>
      </c>
      <c r="W14" s="125" t="s">
        <v>134</v>
      </c>
      <c r="X14" s="125">
        <v>4.49</v>
      </c>
      <c r="Y14" s="125">
        <f>X14*3</f>
        <v>13.47</v>
      </c>
      <c r="Z14" s="125">
        <f>X14-'fevereiro 2026'!S14</f>
        <v>0</v>
      </c>
      <c r="AA14" s="125" t="s">
        <v>214</v>
      </c>
      <c r="AB14" s="125">
        <v>3.99</v>
      </c>
      <c r="AC14" s="125">
        <f>AB14*3</f>
        <v>11.97</v>
      </c>
      <c r="AD14" s="125">
        <f>AC14-'fevereiro 2026'!W14</f>
        <v>0</v>
      </c>
      <c r="AE14" s="125" t="s">
        <v>133</v>
      </c>
      <c r="AF14" s="125">
        <v>5.59</v>
      </c>
      <c r="AG14" s="125">
        <f>AF14*3</f>
        <v>16.77</v>
      </c>
      <c r="AH14" s="125">
        <f>AG14-'fevereiro 2026'!Z14</f>
        <v>0</v>
      </c>
      <c r="AI14" s="147"/>
      <c r="AJ14" s="147"/>
    </row>
    <row r="15" spans="1:36" ht="13.5" customHeight="1" x14ac:dyDescent="0.2">
      <c r="A15" s="162">
        <v>5</v>
      </c>
      <c r="B15" s="129" t="s">
        <v>275</v>
      </c>
      <c r="C15" s="125" t="s">
        <v>222</v>
      </c>
      <c r="D15" s="125">
        <v>3.09</v>
      </c>
      <c r="E15" s="125">
        <f>D15*3</f>
        <v>9.27</v>
      </c>
      <c r="F15" s="125">
        <f>D15-'fevereiro 2026'!D15</f>
        <v>1.4</v>
      </c>
      <c r="G15" s="125" t="s">
        <v>222</v>
      </c>
      <c r="H15" s="125">
        <v>2.99</v>
      </c>
      <c r="I15" s="125">
        <f>H15*3</f>
        <v>8.9700000000000006</v>
      </c>
      <c r="J15" s="125">
        <f>H15-'fevereiro 2026'!G15</f>
        <v>1.0000000000000002</v>
      </c>
      <c r="K15" s="128" t="s">
        <v>222</v>
      </c>
      <c r="L15" s="125">
        <v>2.69</v>
      </c>
      <c r="M15" s="125">
        <f>L15*3</f>
        <v>8.07</v>
      </c>
      <c r="N15" s="125">
        <f>L15-'fevereiro 2026'!J15</f>
        <v>1.5</v>
      </c>
      <c r="O15" s="125" t="s">
        <v>276</v>
      </c>
      <c r="P15" s="125">
        <v>1.99</v>
      </c>
      <c r="Q15" s="125">
        <f>P15*3</f>
        <v>5.97</v>
      </c>
      <c r="R15" s="125">
        <f>P15-'fevereiro 2026'!M15</f>
        <v>0.24</v>
      </c>
      <c r="S15" s="125" t="s">
        <v>222</v>
      </c>
      <c r="T15" s="125">
        <v>1.79</v>
      </c>
      <c r="U15" s="125">
        <f>T15*3</f>
        <v>5.37</v>
      </c>
      <c r="V15" s="125">
        <f>T15-'fevereiro 2026'!P15</f>
        <v>0.5</v>
      </c>
      <c r="W15" s="125" t="s">
        <v>276</v>
      </c>
      <c r="X15" s="125">
        <v>1.99</v>
      </c>
      <c r="Y15" s="125">
        <f>X15*3</f>
        <v>5.97</v>
      </c>
      <c r="Z15" s="125">
        <f>X15-'fevereiro 2026'!S15</f>
        <v>0.5</v>
      </c>
      <c r="AA15" s="125" t="s">
        <v>222</v>
      </c>
      <c r="AB15" s="125">
        <v>1.49</v>
      </c>
      <c r="AC15" s="125">
        <f>AB15*3</f>
        <v>4.47</v>
      </c>
      <c r="AD15" s="125">
        <f>AC15-'fevereiro 2026'!W15</f>
        <v>3.07</v>
      </c>
      <c r="AE15" s="125" t="s">
        <v>222</v>
      </c>
      <c r="AF15" s="125">
        <v>1.69</v>
      </c>
      <c r="AG15" s="125">
        <f>AF15*3</f>
        <v>5.07</v>
      </c>
      <c r="AH15" s="125">
        <f>AG15-'fevereiro 2026'!Z15</f>
        <v>3.3800000000000003</v>
      </c>
      <c r="AI15" s="147"/>
      <c r="AJ15" s="147"/>
    </row>
    <row r="16" spans="1:36" x14ac:dyDescent="0.2">
      <c r="A16" s="162">
        <v>6</v>
      </c>
      <c r="B16" s="129" t="s">
        <v>16</v>
      </c>
      <c r="C16" s="125" t="s">
        <v>140</v>
      </c>
      <c r="D16" s="125">
        <v>1.59</v>
      </c>
      <c r="E16" s="125">
        <f>D16</f>
        <v>1.59</v>
      </c>
      <c r="F16" s="125">
        <f>D16-'fevereiro 2026'!D16</f>
        <v>-0.29999999999999982</v>
      </c>
      <c r="G16" s="125" t="s">
        <v>141</v>
      </c>
      <c r="H16" s="125">
        <v>1.99</v>
      </c>
      <c r="I16" s="125">
        <f>H16</f>
        <v>1.99</v>
      </c>
      <c r="J16" s="125">
        <f>H16-'fevereiro 2026'!G16</f>
        <v>0.30000000000000004</v>
      </c>
      <c r="K16" s="125" t="s">
        <v>139</v>
      </c>
      <c r="L16" s="125">
        <v>1.19</v>
      </c>
      <c r="M16" s="125">
        <f>L16</f>
        <v>1.19</v>
      </c>
      <c r="N16" s="125">
        <f>L16-'fevereiro 2026'!J16</f>
        <v>-0.60000000000000009</v>
      </c>
      <c r="O16" s="125" t="s">
        <v>141</v>
      </c>
      <c r="P16" s="125">
        <v>1.75</v>
      </c>
      <c r="Q16" s="125">
        <f>P16</f>
        <v>1.75</v>
      </c>
      <c r="R16" s="125">
        <f>P16-'fevereiro 2026'!M16</f>
        <v>-1</v>
      </c>
      <c r="S16" s="125" t="s">
        <v>141</v>
      </c>
      <c r="T16" s="125">
        <v>0.99</v>
      </c>
      <c r="U16" s="125">
        <f>T16</f>
        <v>0.99</v>
      </c>
      <c r="V16" s="125">
        <f>T16-'fevereiro 2026'!P16</f>
        <v>-0.7</v>
      </c>
      <c r="W16" s="125" t="s">
        <v>139</v>
      </c>
      <c r="X16" s="125">
        <v>1.49</v>
      </c>
      <c r="Y16" s="125">
        <f>X16</f>
        <v>1.49</v>
      </c>
      <c r="Z16" s="125">
        <f>X16-'fevereiro 2026'!S16</f>
        <v>-0.8</v>
      </c>
      <c r="AA16" s="125" t="s">
        <v>137</v>
      </c>
      <c r="AB16" s="125">
        <v>1.4</v>
      </c>
      <c r="AC16" s="125">
        <f>AB16</f>
        <v>1.4</v>
      </c>
      <c r="AD16" s="125">
        <f>AC16-'fevereiro 2026'!W16</f>
        <v>-2.98</v>
      </c>
      <c r="AE16" s="169" t="s">
        <v>286</v>
      </c>
      <c r="AF16" s="125">
        <v>1.69</v>
      </c>
      <c r="AG16" s="125">
        <f>AF16</f>
        <v>1.69</v>
      </c>
      <c r="AH16" s="125">
        <f>AG16-'fevereiro 2026'!Z16</f>
        <v>-3.0900000000000003</v>
      </c>
      <c r="AI16" s="147"/>
      <c r="AJ16" s="147"/>
    </row>
    <row r="17" spans="1:39" x14ac:dyDescent="0.2">
      <c r="A17" s="162">
        <v>7</v>
      </c>
      <c r="B17" s="129" t="s">
        <v>111</v>
      </c>
      <c r="C17" s="125" t="s">
        <v>280</v>
      </c>
      <c r="D17" s="125">
        <v>1.79</v>
      </c>
      <c r="E17" s="125">
        <f>D17*2</f>
        <v>3.58</v>
      </c>
      <c r="F17" s="125">
        <f>D17-'fevereiro 2026'!D17</f>
        <v>-8.1000000000000014</v>
      </c>
      <c r="G17" s="125" t="s">
        <v>220</v>
      </c>
      <c r="H17" s="125">
        <v>2.39</v>
      </c>
      <c r="I17" s="125">
        <f>H17*2</f>
        <v>4.78</v>
      </c>
      <c r="J17" s="125">
        <f>H17-'fevereiro 2026'!G17</f>
        <v>-5.6</v>
      </c>
      <c r="K17" s="125" t="s">
        <v>251</v>
      </c>
      <c r="L17" s="125">
        <v>1.89</v>
      </c>
      <c r="M17" s="125">
        <f>L17*2</f>
        <v>3.78</v>
      </c>
      <c r="N17" s="125">
        <f>L17-'fevereiro 2026'!J17</f>
        <v>-7.1000000000000005</v>
      </c>
      <c r="O17" s="125" t="s">
        <v>278</v>
      </c>
      <c r="P17" s="125">
        <v>4.99</v>
      </c>
      <c r="Q17" s="125">
        <f>P17*2</f>
        <v>9.98</v>
      </c>
      <c r="R17" s="125">
        <f>P17-'fevereiro 2026'!M17</f>
        <v>-4.5</v>
      </c>
      <c r="S17" s="125" t="s">
        <v>190</v>
      </c>
      <c r="T17" s="125">
        <v>1.79</v>
      </c>
      <c r="U17" s="125">
        <f>T17*2</f>
        <v>3.58</v>
      </c>
      <c r="V17" s="125">
        <f>T17-'fevereiro 2026'!P17</f>
        <v>-6.2</v>
      </c>
      <c r="W17" s="125" t="s">
        <v>277</v>
      </c>
      <c r="X17" s="125">
        <v>1.79</v>
      </c>
      <c r="Y17" s="125">
        <f>X17*2</f>
        <v>3.58</v>
      </c>
      <c r="Z17" s="125">
        <f>X17-'fevereiro 2026'!S17</f>
        <v>-6.1</v>
      </c>
      <c r="AA17" s="125" t="s">
        <v>283</v>
      </c>
      <c r="AB17" s="125">
        <v>2.19</v>
      </c>
      <c r="AC17" s="125">
        <f>AB17*2</f>
        <v>4.38</v>
      </c>
      <c r="AD17" s="125">
        <f>AC17-'fevereiro 2026'!W17</f>
        <v>-3.9099999999999993</v>
      </c>
      <c r="AE17" s="125" t="s">
        <v>190</v>
      </c>
      <c r="AF17" s="125">
        <v>2.39</v>
      </c>
      <c r="AG17" s="125">
        <f>AF17*2</f>
        <v>4.78</v>
      </c>
      <c r="AH17" s="125">
        <f>AG17-'fevereiro 2026'!Z17</f>
        <v>-4.5099999999999989</v>
      </c>
      <c r="AI17" s="147"/>
      <c r="AJ17" s="147"/>
    </row>
    <row r="18" spans="1:39" x14ac:dyDescent="0.2">
      <c r="A18" s="162">
        <v>8</v>
      </c>
      <c r="B18" s="129" t="s">
        <v>76</v>
      </c>
      <c r="C18" s="125" t="s">
        <v>149</v>
      </c>
      <c r="D18" s="125">
        <v>6.99</v>
      </c>
      <c r="E18" s="125">
        <f>D18</f>
        <v>6.99</v>
      </c>
      <c r="F18" s="125">
        <f>D18-'fevereiro 2026'!D18</f>
        <v>-9.1</v>
      </c>
      <c r="G18" s="125" t="s">
        <v>149</v>
      </c>
      <c r="H18" s="125">
        <v>6.79</v>
      </c>
      <c r="I18" s="125">
        <f>H18</f>
        <v>6.79</v>
      </c>
      <c r="J18" s="125">
        <f>H18-'fevereiro 2026'!G18</f>
        <v>-7.2</v>
      </c>
      <c r="K18" s="125" t="s">
        <v>244</v>
      </c>
      <c r="L18" s="125">
        <v>7.99</v>
      </c>
      <c r="M18" s="125">
        <f>L18</f>
        <v>7.99</v>
      </c>
      <c r="N18" s="125">
        <f>L18-'fevereiro 2026'!J18</f>
        <v>-8.9999999999999982</v>
      </c>
      <c r="O18" s="125" t="s">
        <v>149</v>
      </c>
      <c r="P18" s="125">
        <v>9.49</v>
      </c>
      <c r="Q18" s="125">
        <f>P18</f>
        <v>9.49</v>
      </c>
      <c r="R18" s="125">
        <f>P18-'fevereiro 2026'!M18</f>
        <v>-4.26</v>
      </c>
      <c r="S18" s="125" t="s">
        <v>244</v>
      </c>
      <c r="T18" s="125">
        <v>6.99</v>
      </c>
      <c r="U18" s="125">
        <f>T18</f>
        <v>6.99</v>
      </c>
      <c r="V18" s="125">
        <f>T18-'fevereiro 2026'!P18</f>
        <v>-6</v>
      </c>
      <c r="W18" s="125" t="s">
        <v>244</v>
      </c>
      <c r="X18" s="125">
        <v>6.99</v>
      </c>
      <c r="Y18" s="125">
        <f>X18</f>
        <v>6.99</v>
      </c>
      <c r="Z18" s="125">
        <f>X18-'fevereiro 2026'!S18</f>
        <v>-10.499999999999998</v>
      </c>
      <c r="AA18" s="125" t="s">
        <v>284</v>
      </c>
      <c r="AB18" s="125">
        <v>8.99</v>
      </c>
      <c r="AC18" s="125">
        <f>AB18</f>
        <v>8.99</v>
      </c>
      <c r="AD18" s="125">
        <f>AC18-'fevereiro 2026'!W18</f>
        <v>-20.990000000000002</v>
      </c>
      <c r="AE18" s="125" t="s">
        <v>152</v>
      </c>
      <c r="AF18" s="125">
        <v>8.39</v>
      </c>
      <c r="AG18" s="125">
        <f>AF18</f>
        <v>8.39</v>
      </c>
      <c r="AH18" s="125">
        <f>AG18-'fevereiro 2026'!Z18</f>
        <v>-23.59</v>
      </c>
      <c r="AI18" s="147"/>
      <c r="AJ18" s="147"/>
    </row>
    <row r="19" spans="1:39" x14ac:dyDescent="0.2">
      <c r="A19" s="162">
        <v>9</v>
      </c>
      <c r="B19" s="129" t="s">
        <v>112</v>
      </c>
      <c r="C19" s="125" t="s">
        <v>270</v>
      </c>
      <c r="D19" s="125">
        <v>12.99</v>
      </c>
      <c r="E19" s="125">
        <f>D19*2</f>
        <v>25.98</v>
      </c>
      <c r="F19" s="125">
        <f>D19-'fevereiro 2026'!D19</f>
        <v>-1</v>
      </c>
      <c r="G19" s="125" t="s">
        <v>154</v>
      </c>
      <c r="H19" s="125">
        <v>14.99</v>
      </c>
      <c r="I19" s="125">
        <f>H19*2</f>
        <v>29.98</v>
      </c>
      <c r="J19" s="125">
        <f>H19-'fevereiro 2026'!G19</f>
        <v>3</v>
      </c>
      <c r="K19" s="125" t="s">
        <v>153</v>
      </c>
      <c r="L19" s="125">
        <v>16.989999999999998</v>
      </c>
      <c r="M19" s="125">
        <f>L19*2</f>
        <v>33.979999999999997</v>
      </c>
      <c r="N19" s="125">
        <f>L19-'fevereiro 2026'!J19</f>
        <v>2.9999999999999982</v>
      </c>
      <c r="O19" s="125" t="s">
        <v>153</v>
      </c>
      <c r="P19" s="125">
        <v>18.59</v>
      </c>
      <c r="Q19" s="125">
        <f>P19*2</f>
        <v>37.18</v>
      </c>
      <c r="R19" s="125">
        <f>P19-'fevereiro 2026'!M19</f>
        <v>3.6899999999999995</v>
      </c>
      <c r="S19" s="125" t="s">
        <v>153</v>
      </c>
      <c r="T19" s="125">
        <v>12.79</v>
      </c>
      <c r="U19" s="125">
        <f>T19*2</f>
        <v>25.58</v>
      </c>
      <c r="V19" s="125">
        <f>T19-'fevereiro 2026'!P19</f>
        <v>0.79999999999999893</v>
      </c>
      <c r="W19" s="125" t="s">
        <v>270</v>
      </c>
      <c r="X19" s="125">
        <v>15.89</v>
      </c>
      <c r="Y19" s="125">
        <f>X19*2</f>
        <v>31.78</v>
      </c>
      <c r="Z19" s="125">
        <f>X19-'fevereiro 2026'!S19</f>
        <v>1.6000000000000014</v>
      </c>
      <c r="AA19" s="125" t="s">
        <v>258</v>
      </c>
      <c r="AB19" s="125">
        <v>13.49</v>
      </c>
      <c r="AC19" s="125">
        <f>AB19*2</f>
        <v>26.98</v>
      </c>
      <c r="AD19" s="125">
        <f>AC19-'fevereiro 2026'!W19</f>
        <v>1.379999999999999</v>
      </c>
      <c r="AE19" s="125" t="s">
        <v>287</v>
      </c>
      <c r="AF19" s="125">
        <v>13.99</v>
      </c>
      <c r="AG19" s="125">
        <f>AF19*2</f>
        <v>27.98</v>
      </c>
      <c r="AH19" s="125">
        <f>AG19-'fevereiro 2026'!Z19</f>
        <v>5.1999999999999993</v>
      </c>
      <c r="AI19" s="147"/>
      <c r="AJ19" s="147"/>
    </row>
    <row r="20" spans="1:39" x14ac:dyDescent="0.2">
      <c r="A20" s="162">
        <v>10</v>
      </c>
      <c r="B20" s="129" t="s">
        <v>113</v>
      </c>
      <c r="C20" s="125" t="s">
        <v>157</v>
      </c>
      <c r="D20" s="125">
        <v>9.99</v>
      </c>
      <c r="E20" s="125">
        <f>D20*2</f>
        <v>19.98</v>
      </c>
      <c r="F20" s="125">
        <f>D20-'fevereiro 2026'!D20</f>
        <v>8.1999999999999993</v>
      </c>
      <c r="G20" s="128" t="s">
        <v>157</v>
      </c>
      <c r="H20" s="125">
        <v>9.99</v>
      </c>
      <c r="I20" s="125">
        <f>H20*2</f>
        <v>19.98</v>
      </c>
      <c r="J20" s="125">
        <f>H20-'fevereiro 2026'!G20</f>
        <v>7</v>
      </c>
      <c r="K20" s="125" t="s">
        <v>201</v>
      </c>
      <c r="L20" s="125">
        <v>13.99</v>
      </c>
      <c r="M20" s="125">
        <f>L20*2</f>
        <v>27.98</v>
      </c>
      <c r="N20" s="125">
        <f>L20-'fevereiro 2026'!J20</f>
        <v>11</v>
      </c>
      <c r="O20" s="125" t="s">
        <v>210</v>
      </c>
      <c r="P20" s="125">
        <v>14.9</v>
      </c>
      <c r="Q20" s="125">
        <f>P20*2</f>
        <v>29.8</v>
      </c>
      <c r="R20" s="125">
        <f>P20-'fevereiro 2026'!M20</f>
        <v>12.91</v>
      </c>
      <c r="S20" s="125" t="s">
        <v>157</v>
      </c>
      <c r="T20" s="125">
        <v>11.99</v>
      </c>
      <c r="U20" s="125">
        <f>T20*2</f>
        <v>23.98</v>
      </c>
      <c r="V20" s="125">
        <f>T20-'fevereiro 2026'!P20</f>
        <v>10</v>
      </c>
      <c r="W20" s="125" t="s">
        <v>157</v>
      </c>
      <c r="X20" s="125">
        <v>14.29</v>
      </c>
      <c r="Y20" s="125">
        <f>X20*2</f>
        <v>28.58</v>
      </c>
      <c r="Z20" s="125">
        <f>X20-'fevereiro 2026'!S20</f>
        <v>11</v>
      </c>
      <c r="AA20" s="125" t="s">
        <v>157</v>
      </c>
      <c r="AB20" s="125">
        <v>9.39</v>
      </c>
      <c r="AC20" s="125">
        <f>AB20*2</f>
        <v>18.78</v>
      </c>
      <c r="AD20" s="125">
        <f>AC20-'fevereiro 2026'!W20</f>
        <v>14.310000000000002</v>
      </c>
      <c r="AE20" s="125" t="s">
        <v>157</v>
      </c>
      <c r="AF20" s="125">
        <v>9.9</v>
      </c>
      <c r="AG20" s="125">
        <f>AF20*2</f>
        <v>19.8</v>
      </c>
      <c r="AH20" s="125">
        <f>AG20-'fevereiro 2026'!Z20</f>
        <v>14.13</v>
      </c>
      <c r="AI20" s="147"/>
      <c r="AJ20" s="147"/>
    </row>
    <row r="21" spans="1:39" x14ac:dyDescent="0.2">
      <c r="A21" s="162">
        <v>12</v>
      </c>
      <c r="B21" s="129" t="s">
        <v>114</v>
      </c>
      <c r="C21" s="125" t="s">
        <v>164</v>
      </c>
      <c r="D21" s="125">
        <v>3.49</v>
      </c>
      <c r="E21" s="125">
        <f>D21*3</f>
        <v>10.47</v>
      </c>
      <c r="F21" s="125">
        <f>D21-'fevereiro 2026'!D21</f>
        <v>0.90000000000000036</v>
      </c>
      <c r="G21" s="125" t="s">
        <v>163</v>
      </c>
      <c r="H21" s="125">
        <v>2.99</v>
      </c>
      <c r="I21" s="125">
        <f>H21*3</f>
        <v>8.9700000000000006</v>
      </c>
      <c r="J21" s="125">
        <f>H21-'fevereiro 2026'!G21</f>
        <v>0.10000000000000009</v>
      </c>
      <c r="K21" s="125" t="s">
        <v>163</v>
      </c>
      <c r="L21" s="125">
        <v>3.19</v>
      </c>
      <c r="M21" s="125">
        <f>L21*3</f>
        <v>9.57</v>
      </c>
      <c r="N21" s="125">
        <f>L21-'fevereiro 2026'!J21</f>
        <v>-0.30000000000000027</v>
      </c>
      <c r="O21" s="125" t="s">
        <v>165</v>
      </c>
      <c r="P21" s="125">
        <v>3.29</v>
      </c>
      <c r="Q21" s="125">
        <f>P21*3</f>
        <v>9.870000000000001</v>
      </c>
      <c r="R21" s="125">
        <f>P21-'fevereiro 2026'!M21</f>
        <v>0</v>
      </c>
      <c r="S21" s="125" t="s">
        <v>164</v>
      </c>
      <c r="T21" s="125">
        <v>2.89</v>
      </c>
      <c r="U21" s="125">
        <f>T21*3</f>
        <v>8.67</v>
      </c>
      <c r="V21" s="125">
        <f>T21-'fevereiro 2026'!P21</f>
        <v>-0.79999999999999982</v>
      </c>
      <c r="W21" s="125" t="s">
        <v>165</v>
      </c>
      <c r="X21" s="125">
        <v>3.99</v>
      </c>
      <c r="Y21" s="125">
        <f>X21*3</f>
        <v>11.97</v>
      </c>
      <c r="Z21" s="125">
        <f>X21-'fevereiro 2026'!S21</f>
        <v>0.60000000000000009</v>
      </c>
      <c r="AA21" s="125" t="s">
        <v>163</v>
      </c>
      <c r="AB21" s="125">
        <v>2.75</v>
      </c>
      <c r="AC21" s="125">
        <f>AB21*3</f>
        <v>8.25</v>
      </c>
      <c r="AD21" s="125">
        <f>AC21-'fevereiro 2026'!W21</f>
        <v>-0.72000000000000064</v>
      </c>
      <c r="AE21" s="125" t="s">
        <v>165</v>
      </c>
      <c r="AF21" s="125">
        <v>4.29</v>
      </c>
      <c r="AG21" s="125">
        <f>AF21*3</f>
        <v>12.870000000000001</v>
      </c>
      <c r="AH21" s="125">
        <f>AG21-'fevereiro 2026'!Z21</f>
        <v>1.8000000000000007</v>
      </c>
      <c r="AI21" s="147"/>
      <c r="AJ21" s="147"/>
    </row>
    <row r="22" spans="1:39" x14ac:dyDescent="0.2">
      <c r="A22" s="162">
        <v>13</v>
      </c>
      <c r="B22" s="129" t="s">
        <v>167</v>
      </c>
      <c r="C22" s="125" t="s">
        <v>168</v>
      </c>
      <c r="D22" s="125">
        <v>4.99</v>
      </c>
      <c r="E22" s="125">
        <f>D22*2</f>
        <v>9.98</v>
      </c>
      <c r="F22" s="125">
        <f>D22-'fevereiro 2026'!D22</f>
        <v>0</v>
      </c>
      <c r="G22" s="125" t="s">
        <v>168</v>
      </c>
      <c r="H22" s="125">
        <v>5.99</v>
      </c>
      <c r="I22" s="125">
        <f>H22*2</f>
        <v>11.98</v>
      </c>
      <c r="J22" s="125">
        <f>H22-'fevereiro 2026'!G22</f>
        <v>0</v>
      </c>
      <c r="K22" s="125" t="s">
        <v>168</v>
      </c>
      <c r="L22" s="125">
        <v>3.49</v>
      </c>
      <c r="M22" s="125">
        <f>L22*2</f>
        <v>6.98</v>
      </c>
      <c r="N22" s="125">
        <f>L22-'fevereiro 2026'!J22</f>
        <v>-1.5</v>
      </c>
      <c r="O22" s="125" t="s">
        <v>168</v>
      </c>
      <c r="P22" s="125">
        <v>3.99</v>
      </c>
      <c r="Q22" s="125">
        <f>P22*2</f>
        <v>7.98</v>
      </c>
      <c r="R22" s="125">
        <f>P22-'fevereiro 2026'!M22</f>
        <v>-1.3999999999999995</v>
      </c>
      <c r="S22" s="125" t="s">
        <v>168</v>
      </c>
      <c r="T22" s="125">
        <v>3.99</v>
      </c>
      <c r="U22" s="125">
        <f>T22*2</f>
        <v>7.98</v>
      </c>
      <c r="V22" s="125">
        <f>T22-'fevereiro 2026'!P22</f>
        <v>0</v>
      </c>
      <c r="W22" s="125" t="s">
        <v>168</v>
      </c>
      <c r="X22" s="125">
        <v>3.99</v>
      </c>
      <c r="Y22" s="125">
        <f>X22*2</f>
        <v>7.98</v>
      </c>
      <c r="Z22" s="125">
        <f>X22-'fevereiro 2026'!S22</f>
        <v>-2.2999999999999998</v>
      </c>
      <c r="AA22" s="125" t="s">
        <v>168</v>
      </c>
      <c r="AB22" s="125">
        <v>4.29</v>
      </c>
      <c r="AC22" s="125">
        <f>AB22*2</f>
        <v>8.58</v>
      </c>
      <c r="AD22" s="125">
        <f>AC22-'fevereiro 2026'!W22</f>
        <v>-1.1999999999999993</v>
      </c>
      <c r="AE22" s="125"/>
      <c r="AF22" s="125">
        <v>5.99</v>
      </c>
      <c r="AG22" s="125">
        <f t="shared" ref="AG22:AG26" si="0">AF22*2</f>
        <v>11.98</v>
      </c>
      <c r="AH22" s="125">
        <f>AG22-'fevereiro 2026'!Z22</f>
        <v>0</v>
      </c>
      <c r="AI22" s="147"/>
      <c r="AJ22" s="147"/>
    </row>
    <row r="23" spans="1:39" x14ac:dyDescent="0.2">
      <c r="A23" s="162">
        <v>14</v>
      </c>
      <c r="B23" s="129" t="s">
        <v>77</v>
      </c>
      <c r="C23" s="125" t="s">
        <v>168</v>
      </c>
      <c r="D23" s="125">
        <v>7.99</v>
      </c>
      <c r="E23" s="125">
        <f>D23*2</f>
        <v>15.98</v>
      </c>
      <c r="F23" s="125">
        <f>D23-'fevereiro 2026'!D23</f>
        <v>0</v>
      </c>
      <c r="G23" s="125" t="s">
        <v>168</v>
      </c>
      <c r="H23" s="125">
        <v>4.99</v>
      </c>
      <c r="I23" s="125">
        <f>H23*2</f>
        <v>9.98</v>
      </c>
      <c r="J23" s="125">
        <f>H23-'fevereiro 2026'!G23</f>
        <v>0</v>
      </c>
      <c r="K23" s="125" t="s">
        <v>168</v>
      </c>
      <c r="L23" s="125">
        <v>6.99</v>
      </c>
      <c r="M23" s="125">
        <f>L23*2</f>
        <v>13.98</v>
      </c>
      <c r="N23" s="125">
        <f>L23-'fevereiro 2026'!J23</f>
        <v>-1</v>
      </c>
      <c r="O23" s="125" t="s">
        <v>168</v>
      </c>
      <c r="P23" s="125">
        <v>3.99</v>
      </c>
      <c r="Q23" s="125">
        <f>P23*2</f>
        <v>7.98</v>
      </c>
      <c r="R23" s="125">
        <f>P23-'fevereiro 2026'!M23</f>
        <v>0</v>
      </c>
      <c r="S23" s="125" t="s">
        <v>168</v>
      </c>
      <c r="T23" s="125">
        <v>5.99</v>
      </c>
      <c r="U23" s="125">
        <f>T23*2</f>
        <v>11.98</v>
      </c>
      <c r="V23" s="125">
        <f>T23-'fevereiro 2026'!P23</f>
        <v>1</v>
      </c>
      <c r="W23" s="125" t="s">
        <v>168</v>
      </c>
      <c r="X23" s="125">
        <v>6.99</v>
      </c>
      <c r="Y23" s="125">
        <f>X23*2</f>
        <v>13.98</v>
      </c>
      <c r="Z23" s="125">
        <f>X23-'fevereiro 2026'!S23</f>
        <v>0</v>
      </c>
      <c r="AA23" s="125" t="s">
        <v>168</v>
      </c>
      <c r="AB23" s="125">
        <v>3.99</v>
      </c>
      <c r="AC23" s="125">
        <f>AB23*2</f>
        <v>7.98</v>
      </c>
      <c r="AD23" s="125">
        <f>AC23-'fevereiro 2026'!W23</f>
        <v>-5.82</v>
      </c>
      <c r="AE23" s="125" t="s">
        <v>168</v>
      </c>
      <c r="AF23" s="125">
        <v>6.99</v>
      </c>
      <c r="AG23" s="125">
        <f t="shared" si="0"/>
        <v>13.98</v>
      </c>
      <c r="AH23" s="125">
        <f>AG23-'fevereiro 2026'!Z23</f>
        <v>-2</v>
      </c>
      <c r="AI23" s="147"/>
      <c r="AJ23" s="147"/>
    </row>
    <row r="24" spans="1:39" x14ac:dyDescent="0.2">
      <c r="A24" s="162">
        <v>15</v>
      </c>
      <c r="B24" s="129" t="s">
        <v>78</v>
      </c>
      <c r="C24" s="125" t="s">
        <v>168</v>
      </c>
      <c r="D24" s="125">
        <v>11.99</v>
      </c>
      <c r="E24" s="125">
        <f>D24*2</f>
        <v>23.98</v>
      </c>
      <c r="F24" s="125">
        <f>D24-'fevereiro 2026'!D24</f>
        <v>0</v>
      </c>
      <c r="G24" s="125" t="s">
        <v>168</v>
      </c>
      <c r="H24" s="125">
        <v>8.99</v>
      </c>
      <c r="I24" s="125">
        <f>H24*2</f>
        <v>17.98</v>
      </c>
      <c r="J24" s="125">
        <f>H24-'fevereiro 2026'!G24</f>
        <v>1</v>
      </c>
      <c r="K24" s="125" t="s">
        <v>168</v>
      </c>
      <c r="L24" s="125">
        <v>8.99</v>
      </c>
      <c r="M24" s="125">
        <f>L24*2</f>
        <v>17.98</v>
      </c>
      <c r="N24" s="125">
        <f>L24-'fevereiro 2026'!J24</f>
        <v>-1</v>
      </c>
      <c r="O24" s="125" t="s">
        <v>168</v>
      </c>
      <c r="P24" s="125">
        <v>12.99</v>
      </c>
      <c r="Q24" s="125">
        <f>P24*2</f>
        <v>25.98</v>
      </c>
      <c r="R24" s="125">
        <f>P24-'fevereiro 2026'!M24</f>
        <v>0</v>
      </c>
      <c r="S24" s="125" t="s">
        <v>168</v>
      </c>
      <c r="T24" s="125">
        <v>6.99</v>
      </c>
      <c r="U24" s="125">
        <f>T24*2</f>
        <v>13.98</v>
      </c>
      <c r="V24" s="125">
        <f>T24-'fevereiro 2026'!P24</f>
        <v>-2</v>
      </c>
      <c r="W24" s="125" t="s">
        <v>168</v>
      </c>
      <c r="X24" s="125">
        <v>9.39</v>
      </c>
      <c r="Y24" s="125">
        <f>X24*2</f>
        <v>18.78</v>
      </c>
      <c r="Z24" s="125">
        <f>X24-'fevereiro 2026'!S24</f>
        <v>0.40000000000000036</v>
      </c>
      <c r="AA24" s="125" t="s">
        <v>168</v>
      </c>
      <c r="AB24" s="125">
        <v>2.29</v>
      </c>
      <c r="AC24" s="125">
        <f>AB24*2</f>
        <v>4.58</v>
      </c>
      <c r="AD24" s="125">
        <f>AC24-'fevereiro 2026'!W24</f>
        <v>-22.200000000000003</v>
      </c>
      <c r="AE24" s="125" t="s">
        <v>168</v>
      </c>
      <c r="AF24" s="125">
        <v>8.99</v>
      </c>
      <c r="AG24" s="125">
        <f t="shared" si="0"/>
        <v>17.98</v>
      </c>
      <c r="AH24" s="125">
        <f>AG24-'fevereiro 2026'!Z24</f>
        <v>-2</v>
      </c>
      <c r="AI24" s="147"/>
      <c r="AJ24" s="147"/>
    </row>
    <row r="25" spans="1:39" x14ac:dyDescent="0.2">
      <c r="A25" s="162">
        <v>16</v>
      </c>
      <c r="B25" s="129" t="s">
        <v>79</v>
      </c>
      <c r="C25" s="125" t="s">
        <v>168</v>
      </c>
      <c r="D25" s="125">
        <v>11.99</v>
      </c>
      <c r="E25" s="125">
        <f>D25*2</f>
        <v>23.98</v>
      </c>
      <c r="F25" s="125">
        <f>D25-'fevereiro 2026'!D25</f>
        <v>3</v>
      </c>
      <c r="G25" s="125" t="s">
        <v>168</v>
      </c>
      <c r="H25" s="125">
        <v>7.99</v>
      </c>
      <c r="I25" s="125">
        <f>H25*2</f>
        <v>15.98</v>
      </c>
      <c r="J25" s="125">
        <f>H25-'fevereiro 2026'!G25</f>
        <v>0</v>
      </c>
      <c r="K25" s="125" t="s">
        <v>168</v>
      </c>
      <c r="L25" s="125">
        <v>4.99</v>
      </c>
      <c r="M25" s="125">
        <f>L25*2</f>
        <v>9.98</v>
      </c>
      <c r="N25" s="125">
        <f>L25-'fevereiro 2026'!J25</f>
        <v>-3</v>
      </c>
      <c r="O25" s="125" t="s">
        <v>168</v>
      </c>
      <c r="P25" s="125">
        <v>5.79</v>
      </c>
      <c r="Q25" s="125">
        <f>P25*2</f>
        <v>11.58</v>
      </c>
      <c r="R25" s="125">
        <f>P25-'fevereiro 2026'!M25</f>
        <v>-0.70000000000000018</v>
      </c>
      <c r="S25" s="125" t="s">
        <v>168</v>
      </c>
      <c r="T25" s="125">
        <v>2.99</v>
      </c>
      <c r="U25" s="125">
        <f>T25*2</f>
        <v>5.98</v>
      </c>
      <c r="V25" s="125">
        <f>T25-'fevereiro 2026'!P25</f>
        <v>-3</v>
      </c>
      <c r="W25" s="125" t="s">
        <v>168</v>
      </c>
      <c r="X25" s="125">
        <v>6.49</v>
      </c>
      <c r="Y25" s="125">
        <f>X25*2</f>
        <v>12.98</v>
      </c>
      <c r="Z25" s="125">
        <f>X25-'fevereiro 2026'!S25</f>
        <v>0</v>
      </c>
      <c r="AA25" s="125" t="s">
        <v>168</v>
      </c>
      <c r="AB25" s="125">
        <v>2.99</v>
      </c>
      <c r="AC25" s="125">
        <f>AB25*2</f>
        <v>5.98</v>
      </c>
      <c r="AD25" s="125">
        <f>AC25-'fevereiro 2026'!W25</f>
        <v>-5.7999999999999989</v>
      </c>
      <c r="AE25" s="125" t="s">
        <v>168</v>
      </c>
      <c r="AF25" s="125">
        <v>5.99</v>
      </c>
      <c r="AG25" s="125">
        <f t="shared" si="0"/>
        <v>11.98</v>
      </c>
      <c r="AH25" s="125">
        <f>AG25-'fevereiro 2026'!Z25</f>
        <v>-6</v>
      </c>
      <c r="AI25" s="147"/>
      <c r="AJ25" s="147"/>
    </row>
    <row r="26" spans="1:39" x14ac:dyDescent="0.2">
      <c r="A26" s="162">
        <v>17</v>
      </c>
      <c r="B26" s="129" t="s">
        <v>230</v>
      </c>
      <c r="C26" s="125" t="s">
        <v>168</v>
      </c>
      <c r="D26" s="125">
        <v>6.99</v>
      </c>
      <c r="E26" s="125">
        <f>D26*2</f>
        <v>13.98</v>
      </c>
      <c r="F26" s="125">
        <f>D26-'fevereiro 2026'!D26</f>
        <v>-3</v>
      </c>
      <c r="G26" s="125" t="s">
        <v>168</v>
      </c>
      <c r="H26" s="125">
        <v>9.99</v>
      </c>
      <c r="I26" s="125">
        <f>H26*2</f>
        <v>19.98</v>
      </c>
      <c r="J26" s="125">
        <f>H26-'fevereiro 2026'!G26</f>
        <v>0</v>
      </c>
      <c r="K26" s="125" t="s">
        <v>168</v>
      </c>
      <c r="L26" s="125">
        <v>10.99</v>
      </c>
      <c r="M26" s="125">
        <f>L26*2</f>
        <v>21.98</v>
      </c>
      <c r="N26" s="125">
        <f>L26-'fevereiro 2026'!J26</f>
        <v>3</v>
      </c>
      <c r="O26" s="125" t="s">
        <v>168</v>
      </c>
      <c r="P26" s="125">
        <v>12.99</v>
      </c>
      <c r="Q26" s="125">
        <f>P26*2</f>
        <v>25.98</v>
      </c>
      <c r="R26" s="125">
        <f>P26-'fevereiro 2026'!M26</f>
        <v>5</v>
      </c>
      <c r="S26" s="125" t="s">
        <v>168</v>
      </c>
      <c r="T26" s="125">
        <v>7.99</v>
      </c>
      <c r="U26" s="125">
        <f>T26*2</f>
        <v>15.98</v>
      </c>
      <c r="V26" s="125">
        <f>T26-'fevereiro 2026'!P26</f>
        <v>-1</v>
      </c>
      <c r="W26" s="125" t="s">
        <v>168</v>
      </c>
      <c r="X26" s="125">
        <v>7.99</v>
      </c>
      <c r="Y26" s="125">
        <f>X26*2</f>
        <v>15.98</v>
      </c>
      <c r="Z26" s="125">
        <f>X26-'fevereiro 2026'!S26</f>
        <v>-0.69999999999999929</v>
      </c>
      <c r="AA26" s="125" t="s">
        <v>168</v>
      </c>
      <c r="AB26" s="125">
        <v>10.79</v>
      </c>
      <c r="AC26" s="125">
        <f>AB26*2</f>
        <v>21.58</v>
      </c>
      <c r="AD26" s="125">
        <f>AC26-'fevereiro 2026'!W26</f>
        <v>6.1999999999999975</v>
      </c>
      <c r="AE26" s="125" t="s">
        <v>168</v>
      </c>
      <c r="AF26" s="125">
        <v>12.99</v>
      </c>
      <c r="AG26" s="125">
        <f t="shared" si="0"/>
        <v>25.98</v>
      </c>
      <c r="AH26" s="125">
        <f>AG26-'fevereiro 2026'!Z26</f>
        <v>8</v>
      </c>
      <c r="AI26" s="147"/>
      <c r="AJ26" s="147"/>
    </row>
    <row r="27" spans="1:39" x14ac:dyDescent="0.2">
      <c r="A27" s="162">
        <v>18</v>
      </c>
      <c r="B27" s="129" t="s">
        <v>229</v>
      </c>
      <c r="C27" s="125" t="s">
        <v>168</v>
      </c>
      <c r="D27" s="125">
        <v>3.69</v>
      </c>
      <c r="E27" s="125">
        <f>D27</f>
        <v>3.69</v>
      </c>
      <c r="F27" s="125">
        <f>D27-'fevereiro 2026'!D27</f>
        <v>-25.299999999999997</v>
      </c>
      <c r="G27" s="125" t="s">
        <v>168</v>
      </c>
      <c r="H27" s="125">
        <v>3.29</v>
      </c>
      <c r="I27" s="125">
        <f>H27</f>
        <v>3.29</v>
      </c>
      <c r="J27" s="125">
        <f>H27-'fevereiro 2026'!G27</f>
        <v>-34.61</v>
      </c>
      <c r="K27" s="125" t="s">
        <v>168</v>
      </c>
      <c r="L27" s="125">
        <v>3.19</v>
      </c>
      <c r="M27" s="125">
        <v>7.39</v>
      </c>
      <c r="N27" s="125">
        <f>L27-'fevereiro 2026'!J27</f>
        <v>-33.800000000000004</v>
      </c>
      <c r="O27" s="125" t="s">
        <v>168</v>
      </c>
      <c r="P27" s="125">
        <v>2.69</v>
      </c>
      <c r="Q27" s="125">
        <v>7.79</v>
      </c>
      <c r="R27" s="125">
        <f>P27-'fevereiro 2026'!M27</f>
        <v>-36.300000000000004</v>
      </c>
      <c r="S27" s="125" t="s">
        <v>168</v>
      </c>
      <c r="T27" s="125">
        <v>2.39</v>
      </c>
      <c r="U27" s="125">
        <f>T27</f>
        <v>2.39</v>
      </c>
      <c r="V27" s="125">
        <f>T27-'fevereiro 2026'!P27</f>
        <v>-20.599999999999998</v>
      </c>
      <c r="W27" s="125" t="s">
        <v>168</v>
      </c>
      <c r="X27" s="125">
        <v>4.09</v>
      </c>
      <c r="Y27" s="125">
        <v>8.19</v>
      </c>
      <c r="Z27" s="125">
        <f>X27-'fevereiro 2026'!S27</f>
        <v>-36.900000000000006</v>
      </c>
      <c r="AA27" s="125" t="s">
        <v>168</v>
      </c>
      <c r="AB27" s="125">
        <v>2.29</v>
      </c>
      <c r="AC27" s="125">
        <v>4.1900000000000004</v>
      </c>
      <c r="AD27" s="125">
        <f>AC27-'fevereiro 2026'!W27</f>
        <v>0</v>
      </c>
      <c r="AE27" s="125" t="s">
        <v>168</v>
      </c>
      <c r="AF27" s="125">
        <v>2.99</v>
      </c>
      <c r="AG27" s="125">
        <v>5.99</v>
      </c>
      <c r="AH27" s="125">
        <f>AG27-'fevereiro 2026'!Z27</f>
        <v>0</v>
      </c>
      <c r="AI27" s="147"/>
      <c r="AJ27" s="147"/>
    </row>
    <row r="28" spans="1:39" x14ac:dyDescent="0.2">
      <c r="A28" s="162">
        <v>19</v>
      </c>
      <c r="B28" s="129" t="s">
        <v>231</v>
      </c>
      <c r="C28" s="125" t="s">
        <v>168</v>
      </c>
      <c r="D28" s="125">
        <v>4.99</v>
      </c>
      <c r="E28" s="125">
        <f>D28*2</f>
        <v>9.98</v>
      </c>
      <c r="F28" s="125">
        <f>D28-'fevereiro 2026'!D28</f>
        <v>3</v>
      </c>
      <c r="G28" s="125" t="s">
        <v>168</v>
      </c>
      <c r="H28" s="125">
        <v>4.99</v>
      </c>
      <c r="I28" s="125">
        <f>H28*2</f>
        <v>9.98</v>
      </c>
      <c r="J28" s="125">
        <f>H28-'fevereiro 2026'!G28</f>
        <v>0</v>
      </c>
      <c r="K28" s="125" t="s">
        <v>168</v>
      </c>
      <c r="L28" s="125">
        <v>2.99</v>
      </c>
      <c r="M28" s="125">
        <f>L28*2</f>
        <v>5.98</v>
      </c>
      <c r="N28" s="125">
        <f>L28-'fevereiro 2026'!J28</f>
        <v>-1</v>
      </c>
      <c r="O28" s="125" t="s">
        <v>168</v>
      </c>
      <c r="P28" s="125">
        <v>3.77</v>
      </c>
      <c r="Q28" s="125">
        <f>P28*2</f>
        <v>7.54</v>
      </c>
      <c r="R28" s="125">
        <f>P28-'fevereiro 2026'!M28</f>
        <v>8.0000000000000071E-2</v>
      </c>
      <c r="S28" s="125" t="s">
        <v>168</v>
      </c>
      <c r="T28" s="125">
        <v>2.4900000000000002</v>
      </c>
      <c r="U28" s="125">
        <f>T28*2</f>
        <v>4.9800000000000004</v>
      </c>
      <c r="V28" s="125">
        <f>T28-'fevereiro 2026'!P28</f>
        <v>-1.5</v>
      </c>
      <c r="W28" s="125" t="s">
        <v>168</v>
      </c>
      <c r="X28" s="125">
        <v>4.3899999999999997</v>
      </c>
      <c r="Y28" s="125">
        <f>X28*2</f>
        <v>8.7799999999999994</v>
      </c>
      <c r="Z28" s="125">
        <f>X28-'fevereiro 2026'!S28</f>
        <v>0</v>
      </c>
      <c r="AA28" s="125" t="s">
        <v>168</v>
      </c>
      <c r="AB28" s="125">
        <v>3.19</v>
      </c>
      <c r="AC28" s="125">
        <f>AB28*2</f>
        <v>6.38</v>
      </c>
      <c r="AD28" s="125">
        <f>AC28-'fevereiro 2026'!W28</f>
        <v>0.87999999999999989</v>
      </c>
      <c r="AE28" s="125" t="s">
        <v>168</v>
      </c>
      <c r="AF28" s="125">
        <v>4.99</v>
      </c>
      <c r="AG28" s="125">
        <v>5</v>
      </c>
      <c r="AH28" s="125">
        <f>AG28-'fevereiro 2026'!Z28</f>
        <v>0</v>
      </c>
      <c r="AI28" s="147"/>
      <c r="AJ28" s="147"/>
    </row>
    <row r="29" spans="1:39" x14ac:dyDescent="0.2">
      <c r="A29" s="162">
        <v>20</v>
      </c>
      <c r="B29" s="129" t="s">
        <v>80</v>
      </c>
      <c r="C29" s="125" t="s">
        <v>281</v>
      </c>
      <c r="D29" s="125">
        <v>18.989999999999998</v>
      </c>
      <c r="E29" s="125">
        <f>D29</f>
        <v>18.989999999999998</v>
      </c>
      <c r="F29" s="125">
        <f>D29-'fevereiro 2026'!D29</f>
        <v>0</v>
      </c>
      <c r="G29" s="125" t="s">
        <v>170</v>
      </c>
      <c r="H29" s="125">
        <v>23.99</v>
      </c>
      <c r="I29" s="125">
        <f>H29</f>
        <v>23.99</v>
      </c>
      <c r="J29" s="125">
        <f>H29-'fevereiro 2026'!G29</f>
        <v>5</v>
      </c>
      <c r="K29" s="125" t="s">
        <v>186</v>
      </c>
      <c r="L29" s="125">
        <v>17.899999999999999</v>
      </c>
      <c r="M29" s="125">
        <f>L29</f>
        <v>17.899999999999999</v>
      </c>
      <c r="N29" s="125">
        <f>L29-'fevereiro 2026'!J29</f>
        <v>-3.09</v>
      </c>
      <c r="O29" s="125" t="s">
        <v>170</v>
      </c>
      <c r="P29" s="125">
        <v>24.99</v>
      </c>
      <c r="Q29" s="125">
        <f>P29</f>
        <v>24.99</v>
      </c>
      <c r="R29" s="125">
        <f>P29-'fevereiro 2026'!M29</f>
        <v>7</v>
      </c>
      <c r="S29" s="125" t="s">
        <v>170</v>
      </c>
      <c r="T29" s="125">
        <v>17.989999999999998</v>
      </c>
      <c r="U29" s="125">
        <f>T29</f>
        <v>17.989999999999998</v>
      </c>
      <c r="V29" s="125">
        <f>T29-'fevereiro 2026'!P29</f>
        <v>-5</v>
      </c>
      <c r="W29" s="125" t="s">
        <v>170</v>
      </c>
      <c r="X29" s="125">
        <v>23.99</v>
      </c>
      <c r="Y29" s="125">
        <f>X29</f>
        <v>23.99</v>
      </c>
      <c r="Z29" s="125">
        <f>X29-'fevereiro 2026'!S29</f>
        <v>3</v>
      </c>
      <c r="AA29" s="125" t="s">
        <v>285</v>
      </c>
      <c r="AB29" s="125">
        <v>16.989999999999998</v>
      </c>
      <c r="AC29" s="125">
        <f>AB29</f>
        <v>16.989999999999998</v>
      </c>
      <c r="AD29" s="125">
        <f>AC29-'fevereiro 2026'!W29</f>
        <v>-0.70000000000000284</v>
      </c>
      <c r="AE29" s="125" t="s">
        <v>169</v>
      </c>
      <c r="AF29" s="125">
        <v>24.89</v>
      </c>
      <c r="AG29" s="125">
        <f>AF29</f>
        <v>24.89</v>
      </c>
      <c r="AH29" s="125">
        <f>AG29-'fevereiro 2026'!Z29</f>
        <v>0</v>
      </c>
      <c r="AI29" s="147"/>
      <c r="AJ29" s="147"/>
    </row>
    <row r="30" spans="1:39" x14ac:dyDescent="0.2">
      <c r="A30" s="162">
        <v>21</v>
      </c>
      <c r="B30" s="129" t="s">
        <v>81</v>
      </c>
      <c r="C30" s="125" t="s">
        <v>219</v>
      </c>
      <c r="D30" s="125">
        <v>8.7899999999999991</v>
      </c>
      <c r="E30" s="125">
        <f>D30*4</f>
        <v>35.159999999999997</v>
      </c>
      <c r="F30" s="125">
        <f>D30-'fevereiro 2026'!D30</f>
        <v>0</v>
      </c>
      <c r="G30" s="125" t="s">
        <v>192</v>
      </c>
      <c r="H30" s="125">
        <v>8.99</v>
      </c>
      <c r="I30" s="125">
        <f>H30*4</f>
        <v>35.96</v>
      </c>
      <c r="J30" s="125">
        <f>H30-'fevereiro 2026'!G30</f>
        <v>0</v>
      </c>
      <c r="K30" s="125" t="s">
        <v>192</v>
      </c>
      <c r="L30" s="125">
        <v>9.99</v>
      </c>
      <c r="M30" s="125">
        <f>L30*4</f>
        <v>39.96</v>
      </c>
      <c r="N30" s="125">
        <f>L30-'fevereiro 2026'!J30</f>
        <v>1</v>
      </c>
      <c r="O30" s="125" t="s">
        <v>254</v>
      </c>
      <c r="P30" s="125">
        <v>8.99</v>
      </c>
      <c r="Q30" s="125">
        <f>P30*4</f>
        <v>35.96</v>
      </c>
      <c r="R30" s="125">
        <f>P30-'fevereiro 2026'!M30</f>
        <v>-3</v>
      </c>
      <c r="S30" s="125" t="s">
        <v>219</v>
      </c>
      <c r="T30" s="125">
        <v>8.99</v>
      </c>
      <c r="U30" s="125">
        <f>T30*4</f>
        <v>35.96</v>
      </c>
      <c r="V30" s="125">
        <f>T30-'fevereiro 2026'!P30</f>
        <v>0</v>
      </c>
      <c r="W30" s="125" t="s">
        <v>174</v>
      </c>
      <c r="X30" s="125">
        <v>9.99</v>
      </c>
      <c r="Y30" s="125">
        <f>X30*4</f>
        <v>39.96</v>
      </c>
      <c r="Z30" s="125">
        <f>X30-'fevereiro 2026'!S30</f>
        <v>0.30000000000000071</v>
      </c>
      <c r="AA30" s="125" t="s">
        <v>171</v>
      </c>
      <c r="AB30" s="125">
        <v>9.49</v>
      </c>
      <c r="AC30" s="125">
        <f>AB30*4</f>
        <v>37.96</v>
      </c>
      <c r="AD30" s="125">
        <f>AC30-'fevereiro 2026'!W30</f>
        <v>0</v>
      </c>
      <c r="AE30" s="125" t="s">
        <v>172</v>
      </c>
      <c r="AF30" s="125">
        <v>8.7899999999999991</v>
      </c>
      <c r="AG30" s="125">
        <f>AF30*4</f>
        <v>35.159999999999997</v>
      </c>
      <c r="AH30" s="125">
        <f>AG30-'fevereiro 2026'!Z30</f>
        <v>-12.800000000000004</v>
      </c>
      <c r="AI30" s="147"/>
      <c r="AJ30" s="147"/>
    </row>
    <row r="31" spans="1:39" x14ac:dyDescent="0.2">
      <c r="A31" s="162"/>
      <c r="B31" s="114" t="s">
        <v>82</v>
      </c>
      <c r="C31" s="357">
        <f>SUM(E11:E30)</f>
        <v>296.13999999999987</v>
      </c>
      <c r="D31" s="358"/>
      <c r="E31" s="359"/>
      <c r="F31" s="166">
        <f>SUM(F11:F30)</f>
        <v>-30.86</v>
      </c>
      <c r="G31" s="357">
        <f>SUM(I11:I30)</f>
        <v>294.93999999999988</v>
      </c>
      <c r="H31" s="358"/>
      <c r="I31" s="359"/>
      <c r="J31" s="166">
        <f>SUM(J11:J30)</f>
        <v>-28.310000000000002</v>
      </c>
      <c r="K31" s="357">
        <f>SUM(M11:M30)</f>
        <v>299.94999999999987</v>
      </c>
      <c r="L31" s="358"/>
      <c r="M31" s="359"/>
      <c r="N31" s="166">
        <f>SUM(N11:N30)</f>
        <v>-40.590000000000003</v>
      </c>
      <c r="O31" s="357">
        <f>SUM(Q11:Q30)</f>
        <v>334.88000000000005</v>
      </c>
      <c r="P31" s="358"/>
      <c r="Q31" s="359"/>
      <c r="R31" s="166">
        <f>SUM(R11:R30)</f>
        <v>-21.450000000000003</v>
      </c>
      <c r="S31" s="357">
        <f>SUM(U11:U30)</f>
        <v>247.33999999999995</v>
      </c>
      <c r="T31" s="358"/>
      <c r="U31" s="359"/>
      <c r="V31" s="166">
        <f>SUM(V11:V30)</f>
        <v>-37.299999999999997</v>
      </c>
      <c r="W31" s="357">
        <f>SUM(Y11:Y30)</f>
        <v>306.13999999999993</v>
      </c>
      <c r="X31" s="358"/>
      <c r="Y31" s="359"/>
      <c r="Z31" s="166">
        <f>SUM(Z11:Z30)</f>
        <v>-38.200000000000003</v>
      </c>
      <c r="AA31" s="357">
        <f>SUM(AC11:AC30)</f>
        <v>242.45000000000002</v>
      </c>
      <c r="AB31" s="358"/>
      <c r="AC31" s="359"/>
      <c r="AD31" s="167">
        <f>SUM(AD11:AD30)</f>
        <v>-44.06</v>
      </c>
      <c r="AE31" s="374">
        <f>SUM(AG11:AG30)</f>
        <v>311.07999999999993</v>
      </c>
      <c r="AF31" s="374"/>
      <c r="AG31" s="374"/>
      <c r="AH31" s="180">
        <f>SUM(AH11:AH30)</f>
        <v>-13.280000000000003</v>
      </c>
      <c r="AI31" s="179"/>
      <c r="AJ31" s="179"/>
    </row>
    <row r="32" spans="1:39" ht="12.75" customHeight="1" x14ac:dyDescent="0.2">
      <c r="A32" s="317" t="s">
        <v>97</v>
      </c>
      <c r="B32" s="311" t="s">
        <v>74</v>
      </c>
      <c r="C32" s="366" t="s">
        <v>93</v>
      </c>
      <c r="D32" s="366"/>
      <c r="E32" s="366"/>
      <c r="F32" s="165"/>
      <c r="G32" s="366" t="s">
        <v>92</v>
      </c>
      <c r="H32" s="366"/>
      <c r="I32" s="366"/>
      <c r="J32" s="198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</row>
    <row r="33" spans="1:39" x14ac:dyDescent="0.2">
      <c r="A33" s="317"/>
      <c r="B33" s="311"/>
      <c r="C33" s="175" t="s">
        <v>84</v>
      </c>
      <c r="D33" s="175" t="s">
        <v>95</v>
      </c>
      <c r="E33" s="175" t="s">
        <v>85</v>
      </c>
      <c r="F33" s="175"/>
      <c r="G33" s="175" t="s">
        <v>84</v>
      </c>
      <c r="H33" s="175" t="s">
        <v>95</v>
      </c>
      <c r="I33" s="175" t="s">
        <v>85</v>
      </c>
      <c r="J33" s="173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</row>
    <row r="34" spans="1:39" x14ac:dyDescent="0.2">
      <c r="A34" s="162">
        <v>1</v>
      </c>
      <c r="B34" s="129" t="s">
        <v>75</v>
      </c>
      <c r="C34" s="125" t="s">
        <v>118</v>
      </c>
      <c r="D34" s="125">
        <v>3.49</v>
      </c>
      <c r="E34" s="125">
        <f>D34*3</f>
        <v>10.47</v>
      </c>
      <c r="F34" s="125">
        <f>E34-'fevereiro 2026'!E34</f>
        <v>1.8000000000000007</v>
      </c>
      <c r="G34" s="125" t="s">
        <v>269</v>
      </c>
      <c r="H34" s="125">
        <v>2.89</v>
      </c>
      <c r="I34" s="125">
        <f>H34*3</f>
        <v>8.67</v>
      </c>
      <c r="J34" s="14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</row>
    <row r="35" spans="1:39" x14ac:dyDescent="0.2">
      <c r="A35" s="162">
        <v>2</v>
      </c>
      <c r="B35" s="129" t="s">
        <v>105</v>
      </c>
      <c r="C35" s="125" t="s">
        <v>288</v>
      </c>
      <c r="D35" s="125">
        <v>4.99</v>
      </c>
      <c r="E35" s="125">
        <f>D35*4</f>
        <v>19.96</v>
      </c>
      <c r="F35" s="125">
        <f>E35-'fevereiro 2026'!E35</f>
        <v>8.4</v>
      </c>
      <c r="G35" s="125" t="s">
        <v>253</v>
      </c>
      <c r="H35" s="125">
        <v>3.95</v>
      </c>
      <c r="I35" s="125">
        <f>H35*4</f>
        <v>15.8</v>
      </c>
      <c r="J35" s="14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</row>
    <row r="36" spans="1:39" x14ac:dyDescent="0.2">
      <c r="A36" s="162">
        <v>3</v>
      </c>
      <c r="B36" s="129" t="s">
        <v>109</v>
      </c>
      <c r="C36" s="125" t="s">
        <v>129</v>
      </c>
      <c r="D36" s="125">
        <v>5.99</v>
      </c>
      <c r="E36" s="125">
        <f>D36*4</f>
        <v>23.96</v>
      </c>
      <c r="F36" s="125">
        <f>E36-'fevereiro 2026'!E36</f>
        <v>0</v>
      </c>
      <c r="G36" s="125" t="s">
        <v>194</v>
      </c>
      <c r="H36" s="125">
        <v>5.99</v>
      </c>
      <c r="I36" s="125">
        <f>H36*4</f>
        <v>23.96</v>
      </c>
      <c r="J36" s="14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</row>
    <row r="37" spans="1:39" x14ac:dyDescent="0.2">
      <c r="A37" s="162">
        <v>4</v>
      </c>
      <c r="B37" s="129" t="s">
        <v>110</v>
      </c>
      <c r="C37" s="125" t="s">
        <v>134</v>
      </c>
      <c r="D37" s="125">
        <v>4.29</v>
      </c>
      <c r="E37" s="125">
        <f>D37*3</f>
        <v>12.870000000000001</v>
      </c>
      <c r="F37" s="125">
        <f>E37-'fevereiro 2026'!E37</f>
        <v>-0.59999999999999964</v>
      </c>
      <c r="G37" s="125" t="s">
        <v>189</v>
      </c>
      <c r="H37" s="125">
        <v>5.49</v>
      </c>
      <c r="I37" s="125">
        <f>H37*3</f>
        <v>16.47</v>
      </c>
      <c r="J37" s="14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</row>
    <row r="38" spans="1:39" x14ac:dyDescent="0.2">
      <c r="A38" s="162">
        <v>5</v>
      </c>
      <c r="B38" s="129" t="s">
        <v>275</v>
      </c>
      <c r="C38" s="125" t="s">
        <v>222</v>
      </c>
      <c r="D38" s="125">
        <v>2.39</v>
      </c>
      <c r="E38" s="125">
        <f>D38*3</f>
        <v>7.17</v>
      </c>
      <c r="F38" s="125">
        <f>E38-'fevereiro 2026'!E38</f>
        <v>6.18</v>
      </c>
      <c r="G38" s="125" t="s">
        <v>222</v>
      </c>
      <c r="H38" s="125">
        <v>1.69</v>
      </c>
      <c r="I38" s="125">
        <f>H38*3</f>
        <v>5.07</v>
      </c>
      <c r="J38" s="14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</row>
    <row r="39" spans="1:39" x14ac:dyDescent="0.2">
      <c r="A39" s="162">
        <v>6</v>
      </c>
      <c r="B39" s="129" t="s">
        <v>16</v>
      </c>
      <c r="C39" s="125" t="s">
        <v>196</v>
      </c>
      <c r="D39" s="125">
        <v>0.99</v>
      </c>
      <c r="E39" s="125">
        <f>D39</f>
        <v>0.99</v>
      </c>
      <c r="F39" s="125">
        <f>E39-'fevereiro 2026'!E39</f>
        <v>-2.59</v>
      </c>
      <c r="G39" s="125" t="s">
        <v>289</v>
      </c>
      <c r="H39" s="125">
        <v>1.59</v>
      </c>
      <c r="I39" s="125">
        <f>H39</f>
        <v>1.59</v>
      </c>
      <c r="J39" s="14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</row>
    <row r="40" spans="1:39" x14ac:dyDescent="0.2">
      <c r="A40" s="162">
        <v>7</v>
      </c>
      <c r="B40" s="129" t="s">
        <v>111</v>
      </c>
      <c r="C40" s="125" t="s">
        <v>187</v>
      </c>
      <c r="D40" s="125">
        <v>1.89</v>
      </c>
      <c r="E40" s="125">
        <f>D40*2</f>
        <v>3.78</v>
      </c>
      <c r="F40" s="125">
        <f>E40-'fevereiro 2026'!E40</f>
        <v>-3.11</v>
      </c>
      <c r="G40" s="125" t="s">
        <v>190</v>
      </c>
      <c r="H40" s="125">
        <v>2.19</v>
      </c>
      <c r="I40" s="125">
        <f>H40*2</f>
        <v>4.38</v>
      </c>
      <c r="J40" s="14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</row>
    <row r="41" spans="1:39" x14ac:dyDescent="0.2">
      <c r="A41" s="162">
        <v>8</v>
      </c>
      <c r="B41" s="129" t="s">
        <v>76</v>
      </c>
      <c r="C41" s="125" t="s">
        <v>149</v>
      </c>
      <c r="D41" s="125">
        <v>6.99</v>
      </c>
      <c r="E41" s="125">
        <f>D41</f>
        <v>6.99</v>
      </c>
      <c r="F41" s="125">
        <f>E41-'fevereiro 2026'!E41</f>
        <v>-26.589999999999996</v>
      </c>
      <c r="G41" s="125" t="s">
        <v>149</v>
      </c>
      <c r="H41" s="125">
        <v>7.65</v>
      </c>
      <c r="I41" s="125">
        <f>H41</f>
        <v>7.65</v>
      </c>
      <c r="J41" s="14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</row>
    <row r="42" spans="1:39" x14ac:dyDescent="0.2">
      <c r="A42" s="162">
        <v>9</v>
      </c>
      <c r="B42" s="129" t="s">
        <v>112</v>
      </c>
      <c r="C42" s="125" t="s">
        <v>191</v>
      </c>
      <c r="D42" s="125">
        <v>14.99</v>
      </c>
      <c r="E42" s="125">
        <f>D42*2</f>
        <v>29.98</v>
      </c>
      <c r="F42" s="125">
        <f>E42-'fevereiro 2026'!E42</f>
        <v>6</v>
      </c>
      <c r="G42" s="125" t="s">
        <v>191</v>
      </c>
      <c r="H42" s="125">
        <v>12.89</v>
      </c>
      <c r="I42" s="125">
        <f>H42*2</f>
        <v>25.78</v>
      </c>
      <c r="J42" s="14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</row>
    <row r="43" spans="1:39" x14ac:dyDescent="0.2">
      <c r="A43" s="162">
        <v>10</v>
      </c>
      <c r="B43" s="129" t="s">
        <v>113</v>
      </c>
      <c r="C43" s="125" t="s">
        <v>157</v>
      </c>
      <c r="D43" s="125">
        <v>9.99</v>
      </c>
      <c r="E43" s="125">
        <f>D43*2</f>
        <v>19.98</v>
      </c>
      <c r="F43" s="125">
        <f>E43-'fevereiro 2026'!E43</f>
        <v>7.1099999999999994</v>
      </c>
      <c r="G43" s="125" t="s">
        <v>290</v>
      </c>
      <c r="H43" s="125">
        <v>8.49</v>
      </c>
      <c r="I43" s="125">
        <f>H43*2</f>
        <v>16.98</v>
      </c>
      <c r="J43" s="14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</row>
    <row r="44" spans="1:39" x14ac:dyDescent="0.2">
      <c r="A44" s="162">
        <v>12</v>
      </c>
      <c r="B44" s="129" t="s">
        <v>114</v>
      </c>
      <c r="C44" s="125" t="s">
        <v>165</v>
      </c>
      <c r="D44" s="125">
        <v>3.39</v>
      </c>
      <c r="E44" s="125">
        <f>D44*3</f>
        <v>10.17</v>
      </c>
      <c r="F44" s="125">
        <f>E44-'fevereiro 2026'!E44</f>
        <v>-2.7000000000000011</v>
      </c>
      <c r="G44" s="125" t="s">
        <v>163</v>
      </c>
      <c r="H44" s="125">
        <v>3.49</v>
      </c>
      <c r="I44" s="125">
        <f>H44*3</f>
        <v>10.47</v>
      </c>
      <c r="J44" s="14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</row>
    <row r="45" spans="1:39" x14ac:dyDescent="0.2">
      <c r="A45" s="162">
        <v>13</v>
      </c>
      <c r="B45" s="129" t="s">
        <v>167</v>
      </c>
      <c r="C45" s="125" t="s">
        <v>168</v>
      </c>
      <c r="D45" s="125">
        <v>4.99</v>
      </c>
      <c r="E45" s="125">
        <f>D45*2</f>
        <v>9.98</v>
      </c>
      <c r="F45" s="125">
        <f>E45-'fevereiro 2026'!E45</f>
        <v>1</v>
      </c>
      <c r="G45" s="125" t="s">
        <v>168</v>
      </c>
      <c r="H45" s="125">
        <v>2.99</v>
      </c>
      <c r="I45" s="125">
        <f>H45*2</f>
        <v>5.98</v>
      </c>
      <c r="J45" s="14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</row>
    <row r="46" spans="1:39" x14ac:dyDescent="0.2">
      <c r="A46" s="162">
        <v>14</v>
      </c>
      <c r="B46" s="129" t="s">
        <v>77</v>
      </c>
      <c r="C46" s="125" t="s">
        <v>168</v>
      </c>
      <c r="D46" s="125">
        <v>6.99</v>
      </c>
      <c r="E46" s="125">
        <f>D46*2</f>
        <v>13.98</v>
      </c>
      <c r="F46" s="125">
        <f>E46-'fevereiro 2026'!E46</f>
        <v>2</v>
      </c>
      <c r="G46" s="125" t="s">
        <v>168</v>
      </c>
      <c r="H46" s="125">
        <v>5.49</v>
      </c>
      <c r="I46" s="125">
        <f>H46*2</f>
        <v>10.98</v>
      </c>
      <c r="J46" s="14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</row>
    <row r="47" spans="1:39" x14ac:dyDescent="0.2">
      <c r="A47" s="162">
        <v>15</v>
      </c>
      <c r="B47" s="129" t="s">
        <v>78</v>
      </c>
      <c r="C47" s="125" t="s">
        <v>168</v>
      </c>
      <c r="D47" s="125">
        <v>8.99</v>
      </c>
      <c r="E47" s="125">
        <f>D47*2</f>
        <v>17.98</v>
      </c>
      <c r="F47" s="125">
        <f>E47-'fevereiro 2026'!E47</f>
        <v>-4</v>
      </c>
      <c r="G47" s="125" t="s">
        <v>168</v>
      </c>
      <c r="H47" s="125">
        <v>8.49</v>
      </c>
      <c r="I47" s="125">
        <f>H47*2</f>
        <v>16.98</v>
      </c>
      <c r="J47" s="14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</row>
    <row r="48" spans="1:39" x14ac:dyDescent="0.2">
      <c r="A48" s="162">
        <v>16</v>
      </c>
      <c r="B48" s="129" t="s">
        <v>79</v>
      </c>
      <c r="C48" s="125" t="s">
        <v>168</v>
      </c>
      <c r="D48" s="125">
        <v>4.99</v>
      </c>
      <c r="E48" s="125">
        <f>D48*2</f>
        <v>9.98</v>
      </c>
      <c r="F48" s="125">
        <f>E48-'fevereiro 2026'!E48</f>
        <v>0</v>
      </c>
      <c r="G48" s="125" t="s">
        <v>168</v>
      </c>
      <c r="H48" s="125">
        <v>4.49</v>
      </c>
      <c r="I48" s="125">
        <f>H48*2</f>
        <v>8.98</v>
      </c>
      <c r="J48" s="14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</row>
    <row r="49" spans="1:39" x14ac:dyDescent="0.2">
      <c r="A49" s="162">
        <v>17</v>
      </c>
      <c r="B49" s="129" t="s">
        <v>230</v>
      </c>
      <c r="C49" s="125"/>
      <c r="D49" s="125">
        <v>12.99</v>
      </c>
      <c r="E49" s="125">
        <f>D49*2</f>
        <v>25.98</v>
      </c>
      <c r="F49" s="125">
        <f>E49-'fevereiro 2026'!E49</f>
        <v>10</v>
      </c>
      <c r="G49" s="125"/>
      <c r="H49" s="125">
        <v>9.99</v>
      </c>
      <c r="I49" s="125">
        <f>H49*2</f>
        <v>19.98</v>
      </c>
      <c r="J49" s="14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</row>
    <row r="50" spans="1:39" x14ac:dyDescent="0.2">
      <c r="A50" s="162">
        <v>18</v>
      </c>
      <c r="B50" s="129" t="s">
        <v>229</v>
      </c>
      <c r="C50" s="125"/>
      <c r="D50" s="125">
        <v>2.99</v>
      </c>
      <c r="E50" s="125">
        <v>9.8000000000000007</v>
      </c>
      <c r="F50" s="125">
        <f>E50-'fevereiro 2026'!E50</f>
        <v>0</v>
      </c>
      <c r="G50" s="125"/>
      <c r="H50" s="125">
        <v>2.4900000000000002</v>
      </c>
      <c r="I50" s="125">
        <v>4.55</v>
      </c>
      <c r="J50" s="14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</row>
    <row r="51" spans="1:39" x14ac:dyDescent="0.2">
      <c r="A51" s="162">
        <v>19</v>
      </c>
      <c r="B51" s="129" t="s">
        <v>231</v>
      </c>
      <c r="C51" s="125"/>
      <c r="D51" s="125">
        <v>4.99</v>
      </c>
      <c r="E51" s="125">
        <f>D51*2</f>
        <v>9.98</v>
      </c>
      <c r="F51" s="125">
        <f>E51-'fevereiro 2026'!E51</f>
        <v>0</v>
      </c>
      <c r="G51" s="125"/>
      <c r="H51" s="125">
        <v>2.99</v>
      </c>
      <c r="I51" s="125">
        <f>H51*2</f>
        <v>5.98</v>
      </c>
      <c r="J51" s="14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</row>
    <row r="52" spans="1:39" x14ac:dyDescent="0.2">
      <c r="A52" s="162">
        <v>20</v>
      </c>
      <c r="B52" s="129" t="s">
        <v>80</v>
      </c>
      <c r="C52" s="125" t="s">
        <v>207</v>
      </c>
      <c r="D52" s="125">
        <v>18.989999999999998</v>
      </c>
      <c r="E52" s="125">
        <f>D52</f>
        <v>18.989999999999998</v>
      </c>
      <c r="F52" s="125">
        <f>E52-'fevereiro 2026'!E52</f>
        <v>-4.1000000000000014</v>
      </c>
      <c r="G52" s="125" t="s">
        <v>170</v>
      </c>
      <c r="H52" s="125">
        <v>19.95</v>
      </c>
      <c r="I52" s="125">
        <f>H52</f>
        <v>19.95</v>
      </c>
      <c r="J52" s="14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</row>
    <row r="53" spans="1:39" x14ac:dyDescent="0.2">
      <c r="A53" s="162">
        <v>21</v>
      </c>
      <c r="B53" s="129" t="s">
        <v>81</v>
      </c>
      <c r="C53" s="125" t="s">
        <v>171</v>
      </c>
      <c r="D53" s="125">
        <v>8.99</v>
      </c>
      <c r="E53" s="125">
        <f>D53*4</f>
        <v>35.96</v>
      </c>
      <c r="F53" s="125">
        <f>E53-'fevereiro 2026'!E53</f>
        <v>-8</v>
      </c>
      <c r="G53" s="125" t="s">
        <v>216</v>
      </c>
      <c r="H53" s="125">
        <v>9.9</v>
      </c>
      <c r="I53" s="125">
        <f>H53*4</f>
        <v>39.6</v>
      </c>
      <c r="J53" s="14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</row>
    <row r="54" spans="1:39" x14ac:dyDescent="0.2">
      <c r="A54" s="162"/>
      <c r="B54" s="114" t="s">
        <v>82</v>
      </c>
      <c r="C54" s="357">
        <f>SUM(E34:E53)</f>
        <v>298.94999999999993</v>
      </c>
      <c r="D54" s="358"/>
      <c r="E54" s="359"/>
      <c r="F54" s="166"/>
      <c r="G54" s="357">
        <f>SUM(I34:I53)</f>
        <v>269.79999999999995</v>
      </c>
      <c r="H54" s="358"/>
      <c r="I54" s="359"/>
      <c r="J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</row>
    <row r="55" spans="1:39" x14ac:dyDescent="0.2">
      <c r="A55" s="140"/>
      <c r="B55" s="153"/>
      <c r="C55" s="177"/>
      <c r="D55" s="177"/>
      <c r="E55" s="177"/>
      <c r="F55" s="177"/>
      <c r="G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</row>
    <row r="56" spans="1:39" x14ac:dyDescent="0.2">
      <c r="A56" s="140"/>
      <c r="B56" s="135"/>
      <c r="C56" s="134"/>
      <c r="D56" s="134"/>
      <c r="E56" s="134"/>
      <c r="F56" s="134"/>
      <c r="G56" s="134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</row>
    <row r="57" spans="1:39" x14ac:dyDescent="0.2">
      <c r="B57" s="124" t="s">
        <v>209</v>
      </c>
    </row>
    <row r="58" spans="1:39" x14ac:dyDescent="0.2">
      <c r="A58" s="361" t="s">
        <v>98</v>
      </c>
      <c r="B58" s="362"/>
      <c r="C58" s="363"/>
      <c r="G58" s="135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</row>
    <row r="59" spans="1:39" x14ac:dyDescent="0.2">
      <c r="A59" s="116">
        <v>1</v>
      </c>
      <c r="B59" s="116" t="s">
        <v>90</v>
      </c>
      <c r="C59" s="178">
        <v>242.45</v>
      </c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40"/>
    </row>
    <row r="60" spans="1:39" x14ac:dyDescent="0.2">
      <c r="A60" s="116">
        <v>2</v>
      </c>
      <c r="B60" s="116" t="s">
        <v>89</v>
      </c>
      <c r="C60" s="178">
        <v>247.34</v>
      </c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40"/>
    </row>
    <row r="61" spans="1:39" x14ac:dyDescent="0.2">
      <c r="A61" s="116">
        <v>3</v>
      </c>
      <c r="B61" s="116" t="s">
        <v>100</v>
      </c>
      <c r="C61" s="178">
        <v>264.73</v>
      </c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40"/>
    </row>
    <row r="62" spans="1:39" x14ac:dyDescent="0.2">
      <c r="A62" s="116">
        <v>4</v>
      </c>
      <c r="B62" s="116" t="s">
        <v>86</v>
      </c>
      <c r="C62" s="178">
        <v>285.97000000000003</v>
      </c>
      <c r="G62" s="361"/>
      <c r="H62" s="362"/>
      <c r="I62" s="362"/>
      <c r="J62" s="362"/>
      <c r="K62" s="362"/>
      <c r="L62" s="363"/>
      <c r="M62" s="177"/>
      <c r="N62" s="177"/>
      <c r="O62" s="177"/>
      <c r="P62" s="177"/>
      <c r="Q62" s="177"/>
      <c r="R62" s="177"/>
      <c r="S62" s="177"/>
      <c r="T62" s="140"/>
    </row>
    <row r="63" spans="1:39" x14ac:dyDescent="0.2">
      <c r="A63" s="116">
        <v>5</v>
      </c>
      <c r="B63" s="116" t="s">
        <v>83</v>
      </c>
      <c r="C63" s="178">
        <v>286.87</v>
      </c>
      <c r="E63" s="173"/>
      <c r="F63" s="173"/>
      <c r="G63" s="364"/>
      <c r="H63" s="364"/>
      <c r="I63" s="364"/>
      <c r="J63" s="171"/>
      <c r="K63" s="365"/>
      <c r="L63" s="365"/>
      <c r="M63" s="177"/>
      <c r="N63" s="177"/>
      <c r="O63" s="177"/>
      <c r="P63" s="177"/>
      <c r="Q63" s="177"/>
      <c r="R63" s="177"/>
      <c r="S63" s="177"/>
      <c r="T63" s="140"/>
    </row>
    <row r="64" spans="1:39" x14ac:dyDescent="0.2">
      <c r="A64" s="116">
        <v>6</v>
      </c>
      <c r="B64" s="116" t="s">
        <v>101</v>
      </c>
      <c r="C64" s="178">
        <v>291.77999999999997</v>
      </c>
      <c r="E64" s="173"/>
      <c r="F64" s="173"/>
      <c r="G64" s="355"/>
      <c r="H64" s="355"/>
      <c r="I64" s="355"/>
      <c r="J64" s="168"/>
      <c r="K64" s="356"/>
      <c r="L64" s="356"/>
      <c r="M64" s="177"/>
      <c r="N64" s="177"/>
      <c r="O64" s="177"/>
      <c r="P64" s="177"/>
      <c r="Q64" s="177"/>
      <c r="R64" s="177"/>
      <c r="S64" s="177"/>
      <c r="T64" s="140"/>
    </row>
    <row r="65" spans="1:20" x14ac:dyDescent="0.2">
      <c r="A65" s="116">
        <v>7</v>
      </c>
      <c r="B65" s="116" t="s">
        <v>87</v>
      </c>
      <c r="C65" s="178">
        <v>291.88</v>
      </c>
      <c r="E65" s="117"/>
      <c r="F65" s="117"/>
      <c r="G65" s="338"/>
      <c r="H65" s="338"/>
      <c r="I65" s="338"/>
      <c r="J65" s="175"/>
      <c r="K65" s="339"/>
      <c r="L65" s="339"/>
      <c r="M65" s="177"/>
      <c r="N65" s="177"/>
      <c r="O65" s="177"/>
      <c r="P65" s="177"/>
      <c r="Q65" s="177"/>
      <c r="R65" s="177"/>
      <c r="S65" s="177"/>
      <c r="T65" s="140"/>
    </row>
    <row r="66" spans="1:20" x14ac:dyDescent="0.2">
      <c r="A66" s="116">
        <v>8</v>
      </c>
      <c r="B66" s="116" t="s">
        <v>94</v>
      </c>
      <c r="C66" s="178">
        <v>306.14</v>
      </c>
      <c r="E66" s="173"/>
      <c r="F66" s="173"/>
      <c r="G66" s="340"/>
      <c r="H66" s="341"/>
      <c r="I66" s="342"/>
      <c r="J66" s="176"/>
      <c r="K66" s="343"/>
      <c r="L66" s="344"/>
      <c r="M66" s="177"/>
      <c r="N66" s="177"/>
      <c r="O66" s="177"/>
      <c r="P66" s="177"/>
      <c r="Q66" s="177"/>
      <c r="R66" s="177"/>
      <c r="S66" s="177"/>
    </row>
    <row r="67" spans="1:20" x14ac:dyDescent="0.2">
      <c r="A67" s="116">
        <v>9</v>
      </c>
      <c r="B67" s="116" t="s">
        <v>99</v>
      </c>
      <c r="C67" s="178">
        <v>311.08</v>
      </c>
      <c r="E67" s="173"/>
      <c r="F67" s="173"/>
      <c r="G67" s="348"/>
      <c r="H67" s="349"/>
      <c r="I67" s="350"/>
      <c r="J67" s="172"/>
      <c r="K67" s="351"/>
      <c r="L67" s="352"/>
      <c r="M67" s="177"/>
      <c r="N67" s="177"/>
      <c r="O67" s="177"/>
      <c r="P67" s="177"/>
      <c r="Q67" s="177"/>
      <c r="R67" s="177"/>
      <c r="S67" s="177"/>
    </row>
    <row r="68" spans="1:20" x14ac:dyDescent="0.2">
      <c r="A68" s="116">
        <v>10</v>
      </c>
      <c r="B68" s="116" t="s">
        <v>193</v>
      </c>
      <c r="C68" s="178">
        <v>330.9</v>
      </c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</row>
    <row r="69" spans="1:20" x14ac:dyDescent="0.2"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</row>
    <row r="70" spans="1:20" x14ac:dyDescent="0.2">
      <c r="C70" s="123"/>
      <c r="G70" s="361"/>
      <c r="H70" s="362"/>
      <c r="I70" s="362"/>
      <c r="J70" s="362"/>
      <c r="K70" s="362"/>
      <c r="L70" s="363"/>
      <c r="M70" s="177"/>
      <c r="N70" s="177"/>
      <c r="P70" s="161" t="s">
        <v>208</v>
      </c>
      <c r="Q70" s="161"/>
      <c r="R70" s="161"/>
      <c r="S70" s="161"/>
    </row>
    <row r="71" spans="1:20" x14ac:dyDescent="0.2">
      <c r="A71" s="170"/>
      <c r="B71" s="157"/>
      <c r="C71" s="170"/>
      <c r="G71" s="364"/>
      <c r="H71" s="364"/>
      <c r="I71" s="364"/>
      <c r="J71" s="171"/>
      <c r="K71" s="371"/>
      <c r="L71" s="365"/>
      <c r="M71" s="177"/>
      <c r="N71" s="177"/>
      <c r="P71" s="114" t="s">
        <v>233</v>
      </c>
      <c r="Q71" s="114" t="s">
        <v>265</v>
      </c>
      <c r="R71" s="114"/>
      <c r="S71" s="114" t="s">
        <v>293</v>
      </c>
    </row>
    <row r="72" spans="1:20" x14ac:dyDescent="0.2">
      <c r="A72" s="336"/>
      <c r="B72" s="336"/>
      <c r="C72" s="336"/>
      <c r="G72" s="364"/>
      <c r="H72" s="364"/>
      <c r="I72" s="364"/>
      <c r="J72" s="171"/>
      <c r="K72" s="371"/>
      <c r="L72" s="365"/>
      <c r="M72" s="177"/>
      <c r="N72" s="177"/>
      <c r="P72" s="125">
        <v>273.38</v>
      </c>
      <c r="Q72" s="125">
        <v>282.24</v>
      </c>
      <c r="R72" s="125"/>
      <c r="S72" s="125">
        <v>242.45</v>
      </c>
    </row>
    <row r="73" spans="1:20" x14ac:dyDescent="0.2">
      <c r="A73" s="158"/>
      <c r="B73" s="158"/>
      <c r="C73" s="159"/>
      <c r="G73" s="353"/>
      <c r="H73" s="353"/>
      <c r="I73" s="353"/>
      <c r="J73" s="173"/>
      <c r="K73" s="369"/>
      <c r="L73" s="369"/>
      <c r="M73" s="177"/>
      <c r="N73" s="177"/>
      <c r="O73" s="354"/>
      <c r="P73" s="354"/>
      <c r="Q73" s="354"/>
      <c r="R73" s="354"/>
      <c r="S73" s="354"/>
    </row>
    <row r="74" spans="1:20" x14ac:dyDescent="0.2">
      <c r="A74" s="158"/>
      <c r="B74" s="158"/>
      <c r="C74" s="160"/>
      <c r="G74" s="353"/>
      <c r="H74" s="353"/>
      <c r="I74" s="353"/>
      <c r="J74" s="173"/>
      <c r="K74" s="370"/>
      <c r="L74" s="370"/>
      <c r="M74" s="177"/>
      <c r="N74" s="177"/>
      <c r="O74" s="354" t="s">
        <v>266</v>
      </c>
      <c r="P74" s="354"/>
      <c r="Q74" s="354"/>
      <c r="R74" s="354"/>
      <c r="S74" s="354"/>
    </row>
    <row r="75" spans="1:20" x14ac:dyDescent="0.2">
      <c r="A75" s="158"/>
      <c r="B75" s="158"/>
      <c r="C75" s="160"/>
      <c r="G75" s="361"/>
      <c r="H75" s="362"/>
      <c r="I75" s="362"/>
      <c r="J75" s="362"/>
      <c r="K75" s="362"/>
      <c r="L75" s="363"/>
      <c r="M75" s="177"/>
      <c r="N75" s="177"/>
      <c r="O75" s="177" t="s">
        <v>294</v>
      </c>
      <c r="P75" s="177"/>
      <c r="Q75" s="177"/>
      <c r="R75" s="177"/>
      <c r="S75" s="177"/>
    </row>
    <row r="76" spans="1:20" x14ac:dyDescent="0.2">
      <c r="A76" s="158"/>
      <c r="B76" s="158"/>
      <c r="C76" s="160"/>
      <c r="G76" s="364"/>
      <c r="H76" s="364"/>
      <c r="I76" s="364"/>
      <c r="J76" s="171"/>
      <c r="K76" s="371"/>
      <c r="L76" s="365"/>
      <c r="M76" s="177"/>
      <c r="N76" s="177"/>
      <c r="O76" s="177"/>
      <c r="P76" s="177"/>
      <c r="Q76" s="177"/>
      <c r="R76" s="177"/>
      <c r="S76" s="177"/>
    </row>
    <row r="77" spans="1:20" x14ac:dyDescent="0.2">
      <c r="A77" s="158"/>
      <c r="B77" s="158"/>
      <c r="C77" s="160"/>
      <c r="G77" s="134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</row>
    <row r="78" spans="1:20" x14ac:dyDescent="0.2">
      <c r="A78" s="158"/>
      <c r="B78" s="158"/>
      <c r="C78" s="160"/>
      <c r="L78" s="170"/>
      <c r="M78" s="170"/>
      <c r="N78" s="170"/>
      <c r="O78" s="170"/>
      <c r="P78" s="170"/>
      <c r="Q78" s="170"/>
      <c r="R78" s="170"/>
    </row>
    <row r="79" spans="1:20" x14ac:dyDescent="0.2">
      <c r="A79" s="158"/>
      <c r="B79" s="158"/>
      <c r="C79" s="160"/>
    </row>
    <row r="80" spans="1:20" x14ac:dyDescent="0.2">
      <c r="A80" s="158"/>
      <c r="B80" s="158"/>
      <c r="C80" s="160"/>
      <c r="H80" s="155"/>
      <c r="I80" s="156"/>
      <c r="J80" s="156"/>
      <c r="K80" s="155"/>
    </row>
    <row r="81" spans="1:11" x14ac:dyDescent="0.2">
      <c r="A81" s="158"/>
      <c r="B81" s="158"/>
      <c r="C81" s="160"/>
      <c r="H81" s="336"/>
      <c r="I81" s="336"/>
      <c r="J81" s="336"/>
      <c r="K81" s="336"/>
    </row>
    <row r="82" spans="1:11" x14ac:dyDescent="0.2">
      <c r="A82" s="158"/>
      <c r="B82" s="158"/>
      <c r="C82" s="160"/>
      <c r="H82" s="158"/>
      <c r="I82" s="158"/>
      <c r="J82" s="158"/>
      <c r="K82" s="159"/>
    </row>
    <row r="83" spans="1:11" x14ac:dyDescent="0.2">
      <c r="A83" s="154"/>
      <c r="B83" s="154"/>
      <c r="C83" s="177"/>
      <c r="H83" s="158"/>
      <c r="I83" s="158"/>
      <c r="J83" s="158"/>
      <c r="K83" s="160"/>
    </row>
    <row r="84" spans="1:11" x14ac:dyDescent="0.2">
      <c r="A84" s="154"/>
      <c r="B84" s="154"/>
      <c r="C84" s="177"/>
      <c r="H84" s="158"/>
      <c r="I84" s="158"/>
      <c r="J84" s="158"/>
      <c r="K84" s="160"/>
    </row>
    <row r="85" spans="1:11" x14ac:dyDescent="0.2">
      <c r="A85" s="154"/>
      <c r="B85" s="154"/>
      <c r="C85" s="177"/>
      <c r="H85" s="158"/>
      <c r="I85" s="158"/>
      <c r="J85" s="158"/>
      <c r="K85" s="160"/>
    </row>
    <row r="86" spans="1:11" x14ac:dyDescent="0.2">
      <c r="A86" s="154"/>
      <c r="B86" s="154"/>
      <c r="C86" s="177"/>
      <c r="H86" s="158"/>
      <c r="I86" s="158"/>
      <c r="J86" s="158"/>
      <c r="K86" s="160"/>
    </row>
    <row r="87" spans="1:11" x14ac:dyDescent="0.2">
      <c r="A87" s="140"/>
      <c r="B87" s="140"/>
      <c r="C87" s="140"/>
      <c r="H87" s="158"/>
      <c r="I87" s="158"/>
      <c r="J87" s="158"/>
      <c r="K87" s="160"/>
    </row>
    <row r="88" spans="1:11" x14ac:dyDescent="0.2">
      <c r="H88" s="158"/>
      <c r="I88" s="158"/>
      <c r="J88" s="158"/>
      <c r="K88" s="160"/>
    </row>
    <row r="89" spans="1:11" x14ac:dyDescent="0.2">
      <c r="H89" s="158"/>
      <c r="I89" s="158"/>
      <c r="J89" s="158"/>
      <c r="K89" s="160"/>
    </row>
    <row r="90" spans="1:11" x14ac:dyDescent="0.2">
      <c r="H90" s="158"/>
      <c r="I90" s="158"/>
      <c r="J90" s="158"/>
      <c r="K90" s="160"/>
    </row>
    <row r="91" spans="1:11" x14ac:dyDescent="0.2">
      <c r="H91" s="158"/>
      <c r="I91" s="158"/>
      <c r="J91" s="158"/>
      <c r="K91" s="160"/>
    </row>
    <row r="92" spans="1:11" x14ac:dyDescent="0.2">
      <c r="H92" s="173"/>
      <c r="I92" s="140"/>
      <c r="J92" s="140"/>
      <c r="K92" s="140"/>
    </row>
  </sheetData>
  <mergeCells count="55">
    <mergeCell ref="G75:L75"/>
    <mergeCell ref="G76:I76"/>
    <mergeCell ref="K76:L76"/>
    <mergeCell ref="H81:K81"/>
    <mergeCell ref="G73:I73"/>
    <mergeCell ref="K73:L73"/>
    <mergeCell ref="O73:S73"/>
    <mergeCell ref="G74:I74"/>
    <mergeCell ref="K74:L74"/>
    <mergeCell ref="O74:S74"/>
    <mergeCell ref="G67:I67"/>
    <mergeCell ref="K67:L67"/>
    <mergeCell ref="G70:L70"/>
    <mergeCell ref="G71:I71"/>
    <mergeCell ref="K71:L71"/>
    <mergeCell ref="A72:C72"/>
    <mergeCell ref="G72:I72"/>
    <mergeCell ref="K72:L72"/>
    <mergeCell ref="G64:I64"/>
    <mergeCell ref="K64:L64"/>
    <mergeCell ref="G65:I65"/>
    <mergeCell ref="K65:L65"/>
    <mergeCell ref="G66:I66"/>
    <mergeCell ref="K66:L66"/>
    <mergeCell ref="C54:E54"/>
    <mergeCell ref="G54:I54"/>
    <mergeCell ref="A58:C58"/>
    <mergeCell ref="G62:L62"/>
    <mergeCell ref="G63:I63"/>
    <mergeCell ref="K63:L63"/>
    <mergeCell ref="AA31:AC31"/>
    <mergeCell ref="AE31:AG31"/>
    <mergeCell ref="A32:A33"/>
    <mergeCell ref="B32:B33"/>
    <mergeCell ref="C32:E32"/>
    <mergeCell ref="G32:I32"/>
    <mergeCell ref="C31:E31"/>
    <mergeCell ref="G31:I31"/>
    <mergeCell ref="K31:M31"/>
    <mergeCell ref="O31:Q31"/>
    <mergeCell ref="S31:U31"/>
    <mergeCell ref="W31:Y31"/>
    <mergeCell ref="AH9:AJ9"/>
    <mergeCell ref="B7:M7"/>
    <mergeCell ref="B8:M8"/>
    <mergeCell ref="A9:A10"/>
    <mergeCell ref="B9:B10"/>
    <mergeCell ref="C9:E9"/>
    <mergeCell ref="G9:I9"/>
    <mergeCell ref="K9:M9"/>
    <mergeCell ref="O9:Q9"/>
    <mergeCell ref="S9:U9"/>
    <mergeCell ref="W9:Y9"/>
    <mergeCell ref="AA9:AC9"/>
    <mergeCell ref="AE9:AG9"/>
  </mergeCells>
  <pageMargins left="0.31496062992125984" right="0.31496062992125984" top="0.78740157480314965" bottom="0.78740157480314965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BX92"/>
  <sheetViews>
    <sheetView topLeftCell="A5" zoomScale="110" zoomScaleNormal="110" workbookViewId="0">
      <selection activeCell="D11" sqref="D11"/>
    </sheetView>
  </sheetViews>
  <sheetFormatPr defaultRowHeight="12.75" x14ac:dyDescent="0.2"/>
  <cols>
    <col min="1" max="1" width="4.28515625" style="184" customWidth="1"/>
    <col min="2" max="2" width="29.42578125" style="184" customWidth="1"/>
    <col min="3" max="3" width="11.7109375" style="184" customWidth="1"/>
    <col min="4" max="5" width="10.28515625" style="184" customWidth="1"/>
    <col min="6" max="7" width="10.7109375" style="184" customWidth="1"/>
    <col min="8" max="8" width="13.28515625" style="184" customWidth="1"/>
    <col min="9" max="9" width="12.42578125" style="184" customWidth="1"/>
    <col min="10" max="10" width="11" style="184" customWidth="1"/>
    <col min="11" max="11" width="10" style="184" customWidth="1"/>
    <col min="12" max="12" width="10.42578125" style="184" customWidth="1"/>
    <col min="13" max="13" width="11" style="184" customWidth="1"/>
    <col min="14" max="14" width="10.7109375" style="184" customWidth="1"/>
    <col min="15" max="15" width="11.5703125" style="184" customWidth="1"/>
    <col min="16" max="16" width="12.5703125" style="184" customWidth="1"/>
    <col min="17" max="17" width="10" style="184" customWidth="1"/>
    <col min="18" max="18" width="11" style="184" customWidth="1"/>
    <col min="19" max="20" width="10" style="184" customWidth="1"/>
    <col min="21" max="21" width="12.7109375" style="184" customWidth="1"/>
    <col min="22" max="23" width="10" style="184" customWidth="1"/>
    <col min="24" max="24" width="10.7109375" style="184" customWidth="1"/>
    <col min="25" max="29" width="10" style="184" customWidth="1"/>
    <col min="30" max="30" width="9" style="184" customWidth="1"/>
    <col min="31" max="31" width="10" style="184" bestFit="1" customWidth="1"/>
    <col min="32" max="32" width="11.5703125" style="184" customWidth="1"/>
    <col min="33" max="16384" width="9.140625" style="184"/>
  </cols>
  <sheetData>
    <row r="7" spans="1:29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29" ht="14.25" x14ac:dyDescent="0.2">
      <c r="B8" s="368" t="s">
        <v>462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29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193</v>
      </c>
      <c r="M9" s="366"/>
      <c r="N9" s="366"/>
      <c r="O9" s="366" t="s">
        <v>116</v>
      </c>
      <c r="P9" s="366"/>
      <c r="Q9" s="366"/>
      <c r="R9" s="366" t="s">
        <v>117</v>
      </c>
      <c r="S9" s="366"/>
      <c r="T9" s="366"/>
      <c r="U9" s="366" t="s">
        <v>90</v>
      </c>
      <c r="V9" s="366"/>
      <c r="W9" s="366"/>
      <c r="X9" s="366" t="s">
        <v>99</v>
      </c>
      <c r="Y9" s="366"/>
      <c r="Z9" s="366"/>
      <c r="AA9" s="373"/>
      <c r="AB9" s="373"/>
      <c r="AC9" s="373"/>
    </row>
    <row r="10" spans="1:29" x14ac:dyDescent="0.2">
      <c r="A10" s="317"/>
      <c r="B10" s="311"/>
      <c r="C10" s="192" t="s">
        <v>84</v>
      </c>
      <c r="D10" s="192" t="s">
        <v>324</v>
      </c>
      <c r="E10" s="192" t="s">
        <v>96</v>
      </c>
      <c r="F10" s="211" t="s">
        <v>84</v>
      </c>
      <c r="G10" s="211" t="s">
        <v>324</v>
      </c>
      <c r="H10" s="211" t="s">
        <v>85</v>
      </c>
      <c r="I10" s="192" t="s">
        <v>84</v>
      </c>
      <c r="J10" s="211" t="s">
        <v>324</v>
      </c>
      <c r="K10" s="192" t="s">
        <v>85</v>
      </c>
      <c r="L10" s="192" t="s">
        <v>84</v>
      </c>
      <c r="M10" s="211" t="s">
        <v>324</v>
      </c>
      <c r="N10" s="192" t="s">
        <v>85</v>
      </c>
      <c r="O10" s="192" t="s">
        <v>84</v>
      </c>
      <c r="P10" s="211" t="s">
        <v>324</v>
      </c>
      <c r="Q10" s="192" t="s">
        <v>85</v>
      </c>
      <c r="R10" s="192" t="s">
        <v>84</v>
      </c>
      <c r="S10" s="211" t="s">
        <v>324</v>
      </c>
      <c r="T10" s="192" t="s">
        <v>85</v>
      </c>
      <c r="U10" s="192" t="s">
        <v>84</v>
      </c>
      <c r="V10" s="211" t="s">
        <v>324</v>
      </c>
      <c r="W10" s="192" t="s">
        <v>85</v>
      </c>
      <c r="X10" s="192" t="s">
        <v>84</v>
      </c>
      <c r="Y10" s="211" t="s">
        <v>324</v>
      </c>
      <c r="Z10" s="192" t="s">
        <v>85</v>
      </c>
      <c r="AA10" s="183"/>
      <c r="AB10" s="183"/>
      <c r="AC10" s="183"/>
    </row>
    <row r="11" spans="1:29" x14ac:dyDescent="0.2">
      <c r="A11" s="181">
        <v>1</v>
      </c>
      <c r="B11" s="129" t="s">
        <v>75</v>
      </c>
      <c r="C11" s="125" t="s">
        <v>119</v>
      </c>
      <c r="D11" s="125">
        <v>2.99</v>
      </c>
      <c r="E11" s="125">
        <f>D11*3</f>
        <v>8.9700000000000006</v>
      </c>
      <c r="F11" s="125" t="s">
        <v>198</v>
      </c>
      <c r="G11" s="125">
        <v>2.99</v>
      </c>
      <c r="H11" s="125">
        <f>G11*3</f>
        <v>8.9700000000000006</v>
      </c>
      <c r="I11" s="125" t="s">
        <v>301</v>
      </c>
      <c r="J11" s="125">
        <v>2.99</v>
      </c>
      <c r="K11" s="125">
        <f>J11*3</f>
        <v>8.9700000000000006</v>
      </c>
      <c r="L11" s="125" t="s">
        <v>201</v>
      </c>
      <c r="M11" s="125">
        <v>2.99</v>
      </c>
      <c r="N11" s="125">
        <f>M11*3</f>
        <v>8.9700000000000006</v>
      </c>
      <c r="O11" s="125" t="s">
        <v>118</v>
      </c>
      <c r="P11" s="125">
        <v>2.99</v>
      </c>
      <c r="Q11" s="125">
        <f>P11*3</f>
        <v>8.9700000000000006</v>
      </c>
      <c r="R11" s="125" t="s">
        <v>118</v>
      </c>
      <c r="S11" s="125">
        <v>2.99</v>
      </c>
      <c r="T11" s="125">
        <f>S11*3</f>
        <v>8.9700000000000006</v>
      </c>
      <c r="U11" s="125" t="s">
        <v>119</v>
      </c>
      <c r="V11" s="125">
        <v>2.99</v>
      </c>
      <c r="W11" s="125">
        <f>V11*3</f>
        <v>8.9700000000000006</v>
      </c>
      <c r="X11" s="125" t="s">
        <v>202</v>
      </c>
      <c r="Y11" s="125">
        <v>3.49</v>
      </c>
      <c r="Z11" s="125">
        <f>Y11*3</f>
        <v>10.47</v>
      </c>
      <c r="AA11" s="147"/>
      <c r="AB11" s="147"/>
      <c r="AC11" s="147"/>
    </row>
    <row r="12" spans="1:29" x14ac:dyDescent="0.2">
      <c r="A12" s="181">
        <v>2</v>
      </c>
      <c r="B12" s="129" t="s">
        <v>105</v>
      </c>
      <c r="C12" s="125" t="s">
        <v>317</v>
      </c>
      <c r="D12" s="125">
        <v>3.29</v>
      </c>
      <c r="E12" s="125">
        <f>D12*4</f>
        <v>13.16</v>
      </c>
      <c r="F12" s="125" t="s">
        <v>313</v>
      </c>
      <c r="G12" s="125">
        <v>4.29</v>
      </c>
      <c r="H12" s="125">
        <f>G12*4</f>
        <v>17.16</v>
      </c>
      <c r="I12" s="125" t="s">
        <v>304</v>
      </c>
      <c r="J12" s="125">
        <v>6.99</v>
      </c>
      <c r="K12" s="125">
        <f>J12*4</f>
        <v>27.96</v>
      </c>
      <c r="L12" s="125" t="s">
        <v>199</v>
      </c>
      <c r="M12" s="125">
        <v>3.78</v>
      </c>
      <c r="N12" s="125">
        <f>M12*4</f>
        <v>15.12</v>
      </c>
      <c r="O12" s="127" t="s">
        <v>312</v>
      </c>
      <c r="P12" s="125">
        <v>2.99</v>
      </c>
      <c r="Q12" s="125">
        <f>P12*4</f>
        <v>11.96</v>
      </c>
      <c r="R12" s="125" t="s">
        <v>308</v>
      </c>
      <c r="S12" s="125">
        <v>3.69</v>
      </c>
      <c r="T12" s="125">
        <f>S12*4</f>
        <v>14.76</v>
      </c>
      <c r="U12" s="125" t="s">
        <v>205</v>
      </c>
      <c r="V12" s="125">
        <v>4.29</v>
      </c>
      <c r="W12" s="125">
        <f>V12*4</f>
        <v>17.16</v>
      </c>
      <c r="X12" s="125" t="s">
        <v>122</v>
      </c>
      <c r="Y12" s="125">
        <v>3.99</v>
      </c>
      <c r="Z12" s="125">
        <f>Y12*4</f>
        <v>15.96</v>
      </c>
      <c r="AA12" s="147"/>
      <c r="AB12" s="147"/>
      <c r="AC12" s="147"/>
    </row>
    <row r="13" spans="1:29" x14ac:dyDescent="0.2">
      <c r="A13" s="181">
        <v>3</v>
      </c>
      <c r="B13" s="129" t="s">
        <v>109</v>
      </c>
      <c r="C13" s="125" t="s">
        <v>318</v>
      </c>
      <c r="D13" s="125">
        <v>5.29</v>
      </c>
      <c r="E13" s="125">
        <f>D13*4</f>
        <v>21.16</v>
      </c>
      <c r="F13" s="125" t="s">
        <v>122</v>
      </c>
      <c r="G13" s="125">
        <v>7.49</v>
      </c>
      <c r="H13" s="125">
        <f>G13*4</f>
        <v>29.96</v>
      </c>
      <c r="I13" s="125" t="s">
        <v>302</v>
      </c>
      <c r="J13" s="125">
        <v>6.49</v>
      </c>
      <c r="K13" s="125">
        <f>J13*4</f>
        <v>25.96</v>
      </c>
      <c r="L13" s="125" t="s">
        <v>305</v>
      </c>
      <c r="M13" s="125">
        <v>8.9</v>
      </c>
      <c r="N13" s="125">
        <f>M13*4</f>
        <v>35.6</v>
      </c>
      <c r="O13" s="125" t="s">
        <v>129</v>
      </c>
      <c r="P13" s="125">
        <v>4.99</v>
      </c>
      <c r="Q13" s="125">
        <f>P13*4</f>
        <v>19.96</v>
      </c>
      <c r="R13" s="125" t="s">
        <v>214</v>
      </c>
      <c r="S13" s="125">
        <v>6.49</v>
      </c>
      <c r="T13" s="125">
        <f>S13*4</f>
        <v>25.96</v>
      </c>
      <c r="U13" s="125" t="s">
        <v>314</v>
      </c>
      <c r="V13" s="125">
        <v>6.49</v>
      </c>
      <c r="W13" s="125">
        <f>V13*4</f>
        <v>25.96</v>
      </c>
      <c r="X13" s="125" t="s">
        <v>253</v>
      </c>
      <c r="Y13" s="125">
        <v>6.59</v>
      </c>
      <c r="Z13" s="125">
        <f>Y13*4</f>
        <v>26.36</v>
      </c>
      <c r="AA13" s="147"/>
      <c r="AB13" s="147"/>
      <c r="AC13" s="147"/>
    </row>
    <row r="14" spans="1:29" ht="13.5" customHeight="1" x14ac:dyDescent="0.2">
      <c r="A14" s="181">
        <v>4</v>
      </c>
      <c r="B14" s="129" t="s">
        <v>110</v>
      </c>
      <c r="C14" s="186" t="s">
        <v>314</v>
      </c>
      <c r="D14" s="125">
        <v>4.79</v>
      </c>
      <c r="E14" s="125">
        <f>D14*3</f>
        <v>14.370000000000001</v>
      </c>
      <c r="F14" s="125" t="s">
        <v>136</v>
      </c>
      <c r="G14" s="125">
        <v>3.89</v>
      </c>
      <c r="H14" s="125">
        <f>G14*3</f>
        <v>11.67</v>
      </c>
      <c r="I14" s="128" t="s">
        <v>274</v>
      </c>
      <c r="J14" s="125">
        <v>4.79</v>
      </c>
      <c r="K14" s="125">
        <f>J14*3</f>
        <v>14.370000000000001</v>
      </c>
      <c r="L14" s="125" t="s">
        <v>189</v>
      </c>
      <c r="M14" s="125">
        <v>5.69</v>
      </c>
      <c r="N14" s="125">
        <f>M14*3</f>
        <v>17.07</v>
      </c>
      <c r="O14" s="125" t="s">
        <v>136</v>
      </c>
      <c r="P14" s="125">
        <v>4.6900000000000004</v>
      </c>
      <c r="Q14" s="125">
        <f>P14*3</f>
        <v>14.07</v>
      </c>
      <c r="R14" s="125" t="s">
        <v>134</v>
      </c>
      <c r="S14" s="125">
        <v>4.49</v>
      </c>
      <c r="T14" s="125">
        <f>S14*3</f>
        <v>13.47</v>
      </c>
      <c r="U14" s="125" t="s">
        <v>214</v>
      </c>
      <c r="V14" s="125">
        <v>3.99</v>
      </c>
      <c r="W14" s="125">
        <f>V14*3</f>
        <v>11.97</v>
      </c>
      <c r="X14" s="125" t="s">
        <v>133</v>
      </c>
      <c r="Y14" s="125">
        <v>6.69</v>
      </c>
      <c r="Z14" s="125">
        <f>Y14*3</f>
        <v>20.07</v>
      </c>
      <c r="AA14" s="147"/>
      <c r="AB14" s="147"/>
      <c r="AC14" s="147"/>
    </row>
    <row r="15" spans="1:29" ht="13.5" customHeight="1" x14ac:dyDescent="0.2">
      <c r="A15" s="181">
        <v>5</v>
      </c>
      <c r="B15" s="129" t="s">
        <v>329</v>
      </c>
      <c r="C15" s="125" t="s">
        <v>222</v>
      </c>
      <c r="D15" s="125">
        <v>3.09</v>
      </c>
      <c r="E15" s="125">
        <f>D15</f>
        <v>3.09</v>
      </c>
      <c r="F15" s="125" t="s">
        <v>222</v>
      </c>
      <c r="G15" s="125">
        <v>2.99</v>
      </c>
      <c r="H15" s="125">
        <f>G15</f>
        <v>2.99</v>
      </c>
      <c r="I15" s="128" t="s">
        <v>303</v>
      </c>
      <c r="J15" s="125">
        <v>2.4900000000000002</v>
      </c>
      <c r="K15" s="125">
        <f>J15</f>
        <v>2.4900000000000002</v>
      </c>
      <c r="L15" s="125" t="s">
        <v>222</v>
      </c>
      <c r="M15" s="125">
        <v>1.99</v>
      </c>
      <c r="N15" s="125">
        <f>M15</f>
        <v>1.99</v>
      </c>
      <c r="O15" s="125" t="s">
        <v>222</v>
      </c>
      <c r="P15" s="125">
        <v>1.59</v>
      </c>
      <c r="Q15" s="125">
        <f>P15</f>
        <v>1.59</v>
      </c>
      <c r="R15" s="125" t="s">
        <v>225</v>
      </c>
      <c r="S15" s="125">
        <v>2.79</v>
      </c>
      <c r="T15" s="125">
        <f>S15*3</f>
        <v>8.370000000000001</v>
      </c>
      <c r="U15" s="125" t="s">
        <v>222</v>
      </c>
      <c r="V15" s="125">
        <v>1.6</v>
      </c>
      <c r="W15" s="125">
        <f>V15*3</f>
        <v>4.8000000000000007</v>
      </c>
      <c r="X15" s="125" t="s">
        <v>222</v>
      </c>
      <c r="Y15" s="125">
        <v>1.89</v>
      </c>
      <c r="Z15" s="125">
        <v>5.66</v>
      </c>
      <c r="AA15" s="147"/>
      <c r="AB15" s="147"/>
      <c r="AC15" s="147"/>
    </row>
    <row r="16" spans="1:29" x14ac:dyDescent="0.2">
      <c r="A16" s="181">
        <v>6</v>
      </c>
      <c r="B16" s="194" t="s">
        <v>16</v>
      </c>
      <c r="C16" s="125" t="s">
        <v>319</v>
      </c>
      <c r="D16" s="125">
        <v>1.59</v>
      </c>
      <c r="E16" s="125">
        <f>D16</f>
        <v>1.59</v>
      </c>
      <c r="F16" s="125" t="s">
        <v>141</v>
      </c>
      <c r="G16" s="125">
        <v>1.99</v>
      </c>
      <c r="H16" s="125">
        <f>G16</f>
        <v>1.99</v>
      </c>
      <c r="I16" s="125" t="s">
        <v>139</v>
      </c>
      <c r="J16" s="125">
        <v>1.19</v>
      </c>
      <c r="K16" s="125">
        <f>J16</f>
        <v>1.19</v>
      </c>
      <c r="L16" s="125" t="s">
        <v>141</v>
      </c>
      <c r="M16" s="125">
        <v>1.75</v>
      </c>
      <c r="N16" s="125">
        <f>M16</f>
        <v>1.75</v>
      </c>
      <c r="O16" s="125" t="s">
        <v>140</v>
      </c>
      <c r="P16" s="125">
        <v>1.79</v>
      </c>
      <c r="Q16" s="125">
        <f>P16</f>
        <v>1.79</v>
      </c>
      <c r="R16" s="125" t="s">
        <v>139</v>
      </c>
      <c r="S16" s="125">
        <v>1.49</v>
      </c>
      <c r="T16" s="125">
        <f>S16</f>
        <v>1.49</v>
      </c>
      <c r="U16" s="125" t="s">
        <v>137</v>
      </c>
      <c r="V16" s="125">
        <v>1.59</v>
      </c>
      <c r="W16" s="125">
        <f>V16</f>
        <v>1.59</v>
      </c>
      <c r="X16" s="186" t="s">
        <v>300</v>
      </c>
      <c r="Y16" s="125">
        <v>1.69</v>
      </c>
      <c r="Z16" s="125">
        <f>Y16</f>
        <v>1.69</v>
      </c>
      <c r="AA16" s="147"/>
      <c r="AB16" s="147"/>
      <c r="AC16" s="147"/>
    </row>
    <row r="17" spans="1:32" x14ac:dyDescent="0.2">
      <c r="A17" s="181">
        <v>7</v>
      </c>
      <c r="B17" s="129" t="s">
        <v>111</v>
      </c>
      <c r="C17" s="125" t="s">
        <v>320</v>
      </c>
      <c r="D17" s="125">
        <v>2.19</v>
      </c>
      <c r="E17" s="125">
        <f>D17*2</f>
        <v>4.38</v>
      </c>
      <c r="F17" s="125" t="s">
        <v>190</v>
      </c>
      <c r="G17" s="125">
        <v>2.19</v>
      </c>
      <c r="H17" s="125">
        <f>G17*2</f>
        <v>4.38</v>
      </c>
      <c r="I17" s="125" t="s">
        <v>251</v>
      </c>
      <c r="J17" s="125">
        <v>1.89</v>
      </c>
      <c r="K17" s="125">
        <f>J17*2</f>
        <v>3.78</v>
      </c>
      <c r="L17" s="125" t="s">
        <v>306</v>
      </c>
      <c r="M17" s="125">
        <v>5.55</v>
      </c>
      <c r="N17" s="125">
        <f>M17*2</f>
        <v>11.1</v>
      </c>
      <c r="O17" s="125" t="s">
        <v>190</v>
      </c>
      <c r="P17" s="125">
        <v>1.79</v>
      </c>
      <c r="Q17" s="125">
        <f>P17*2</f>
        <v>3.58</v>
      </c>
      <c r="R17" s="125" t="s">
        <v>277</v>
      </c>
      <c r="S17" s="125">
        <v>1.89</v>
      </c>
      <c r="T17" s="125">
        <f>S17*2</f>
        <v>3.78</v>
      </c>
      <c r="U17" s="125" t="s">
        <v>190</v>
      </c>
      <c r="V17" s="125">
        <v>2.19</v>
      </c>
      <c r="W17" s="125">
        <f>V17*2</f>
        <v>4.38</v>
      </c>
      <c r="X17" s="125" t="s">
        <v>190</v>
      </c>
      <c r="Y17" s="125">
        <v>2.39</v>
      </c>
      <c r="Z17" s="125">
        <f>Y17*2</f>
        <v>4.78</v>
      </c>
      <c r="AA17" s="147"/>
      <c r="AB17" s="147"/>
      <c r="AC17" s="147"/>
    </row>
    <row r="18" spans="1:32" x14ac:dyDescent="0.2">
      <c r="A18" s="181">
        <v>8</v>
      </c>
      <c r="B18" s="129" t="s">
        <v>325</v>
      </c>
      <c r="C18" s="125" t="s">
        <v>244</v>
      </c>
      <c r="D18" s="125">
        <v>7.99</v>
      </c>
      <c r="E18" s="125">
        <f>D18</f>
        <v>7.99</v>
      </c>
      <c r="F18" s="125" t="s">
        <v>152</v>
      </c>
      <c r="G18" s="125">
        <v>7.99</v>
      </c>
      <c r="H18" s="125">
        <f>G18</f>
        <v>7.99</v>
      </c>
      <c r="I18" s="125" t="s">
        <v>244</v>
      </c>
      <c r="J18" s="125">
        <v>6.99</v>
      </c>
      <c r="K18" s="125">
        <f>J18</f>
        <v>6.99</v>
      </c>
      <c r="L18" s="125" t="s">
        <v>149</v>
      </c>
      <c r="M18" s="125">
        <v>6.99</v>
      </c>
      <c r="N18" s="125">
        <f>M18</f>
        <v>6.99</v>
      </c>
      <c r="O18" s="125" t="s">
        <v>244</v>
      </c>
      <c r="P18" s="125">
        <v>6.99</v>
      </c>
      <c r="Q18" s="125">
        <f>P18</f>
        <v>6.99</v>
      </c>
      <c r="R18" s="125" t="s">
        <v>244</v>
      </c>
      <c r="S18" s="125">
        <v>7.49</v>
      </c>
      <c r="T18" s="125">
        <f>S18</f>
        <v>7.49</v>
      </c>
      <c r="U18" s="125" t="s">
        <v>315</v>
      </c>
      <c r="V18" s="125">
        <v>7.75</v>
      </c>
      <c r="W18" s="125">
        <f>V18</f>
        <v>7.75</v>
      </c>
      <c r="X18" s="125" t="s">
        <v>152</v>
      </c>
      <c r="Y18" s="125">
        <v>8.19</v>
      </c>
      <c r="Z18" s="125">
        <f>Y18</f>
        <v>8.19</v>
      </c>
      <c r="AA18" s="147"/>
      <c r="AB18" s="147"/>
      <c r="AC18" s="147"/>
    </row>
    <row r="19" spans="1:32" x14ac:dyDescent="0.2">
      <c r="A19" s="181">
        <v>9</v>
      </c>
      <c r="B19" s="129" t="s">
        <v>112</v>
      </c>
      <c r="C19" s="125" t="s">
        <v>156</v>
      </c>
      <c r="D19" s="125">
        <v>12.79</v>
      </c>
      <c r="E19" s="125">
        <f>D19*2</f>
        <v>25.58</v>
      </c>
      <c r="F19" s="125" t="s">
        <v>200</v>
      </c>
      <c r="G19" s="125">
        <v>15.99</v>
      </c>
      <c r="H19" s="125">
        <f>G19*2</f>
        <v>31.98</v>
      </c>
      <c r="I19" s="125" t="s">
        <v>200</v>
      </c>
      <c r="J19" s="125">
        <v>16.989999999999998</v>
      </c>
      <c r="K19" s="125">
        <f>J19*2</f>
        <v>33.979999999999997</v>
      </c>
      <c r="L19" s="125" t="s">
        <v>210</v>
      </c>
      <c r="M19" s="125">
        <v>13.75</v>
      </c>
      <c r="N19" s="125">
        <f>M19*2</f>
        <v>27.5</v>
      </c>
      <c r="O19" s="125" t="s">
        <v>153</v>
      </c>
      <c r="P19" s="125">
        <v>12.99</v>
      </c>
      <c r="Q19" s="125">
        <f>P19*2</f>
        <v>25.98</v>
      </c>
      <c r="R19" s="125" t="s">
        <v>270</v>
      </c>
      <c r="S19" s="125">
        <v>13.99</v>
      </c>
      <c r="T19" s="125">
        <f>S19*2</f>
        <v>27.98</v>
      </c>
      <c r="U19" s="125" t="s">
        <v>191</v>
      </c>
      <c r="V19" s="125">
        <v>12.79</v>
      </c>
      <c r="W19" s="125">
        <f>V19*2</f>
        <v>25.58</v>
      </c>
      <c r="X19" s="125" t="s">
        <v>154</v>
      </c>
      <c r="Y19" s="125">
        <v>14.49</v>
      </c>
      <c r="Z19" s="125">
        <f>Y19*2</f>
        <v>28.98</v>
      </c>
      <c r="AA19" s="147"/>
      <c r="AB19" s="147"/>
      <c r="AC19" s="147"/>
    </row>
    <row r="20" spans="1:32" x14ac:dyDescent="0.2">
      <c r="A20" s="181">
        <v>10</v>
      </c>
      <c r="B20" s="129" t="s">
        <v>113</v>
      </c>
      <c r="C20" s="125" t="s">
        <v>157</v>
      </c>
      <c r="D20" s="125">
        <v>10.29</v>
      </c>
      <c r="E20" s="125">
        <f>D20*2</f>
        <v>20.58</v>
      </c>
      <c r="F20" s="128" t="s">
        <v>157</v>
      </c>
      <c r="G20" s="125">
        <v>10.99</v>
      </c>
      <c r="H20" s="125">
        <f>G20*2</f>
        <v>21.98</v>
      </c>
      <c r="I20" s="125" t="s">
        <v>201</v>
      </c>
      <c r="J20" s="125">
        <v>13.99</v>
      </c>
      <c r="K20" s="125">
        <f>J20*2</f>
        <v>27.98</v>
      </c>
      <c r="L20" s="125" t="s">
        <v>210</v>
      </c>
      <c r="M20" s="125">
        <v>14.9</v>
      </c>
      <c r="N20" s="125">
        <f>M20*2</f>
        <v>29.8</v>
      </c>
      <c r="O20" s="125" t="s">
        <v>157</v>
      </c>
      <c r="P20" s="125">
        <v>10.99</v>
      </c>
      <c r="Q20" s="125">
        <f>P20*2</f>
        <v>21.98</v>
      </c>
      <c r="R20" s="125" t="s">
        <v>161</v>
      </c>
      <c r="S20" s="125">
        <v>13.99</v>
      </c>
      <c r="T20" s="125">
        <f>S20*2</f>
        <v>27.98</v>
      </c>
      <c r="U20" s="125" t="s">
        <v>157</v>
      </c>
      <c r="V20" s="125">
        <v>10.29</v>
      </c>
      <c r="W20" s="125">
        <f>V20*2</f>
        <v>20.58</v>
      </c>
      <c r="X20" s="125" t="s">
        <v>159</v>
      </c>
      <c r="Y20" s="125">
        <v>12.99</v>
      </c>
      <c r="Z20" s="125">
        <f>Y20*2</f>
        <v>25.98</v>
      </c>
      <c r="AA20" s="147"/>
      <c r="AB20" s="147"/>
      <c r="AC20" s="147"/>
    </row>
    <row r="21" spans="1:32" x14ac:dyDescent="0.2">
      <c r="A21" s="181">
        <v>11</v>
      </c>
      <c r="B21" s="194" t="s">
        <v>114</v>
      </c>
      <c r="C21" s="125" t="s">
        <v>163</v>
      </c>
      <c r="D21" s="125">
        <v>2.4900000000000002</v>
      </c>
      <c r="E21" s="125">
        <f>D21*3</f>
        <v>7.4700000000000006</v>
      </c>
      <c r="F21" s="125" t="s">
        <v>165</v>
      </c>
      <c r="G21" s="125">
        <v>3.49</v>
      </c>
      <c r="H21" s="125">
        <f>G21*3</f>
        <v>10.47</v>
      </c>
      <c r="I21" s="125" t="s">
        <v>163</v>
      </c>
      <c r="J21" s="125">
        <v>2.79</v>
      </c>
      <c r="K21" s="125">
        <f>J21*3</f>
        <v>8.370000000000001</v>
      </c>
      <c r="L21" s="125" t="s">
        <v>307</v>
      </c>
      <c r="M21" s="125">
        <v>3.29</v>
      </c>
      <c r="N21" s="125">
        <f>M21*3</f>
        <v>9.870000000000001</v>
      </c>
      <c r="O21" s="125" t="s">
        <v>164</v>
      </c>
      <c r="P21" s="125">
        <v>2.89</v>
      </c>
      <c r="Q21" s="125">
        <f>P21*3</f>
        <v>8.67</v>
      </c>
      <c r="R21" s="125" t="s">
        <v>307</v>
      </c>
      <c r="S21" s="125">
        <v>2.99</v>
      </c>
      <c r="T21" s="125">
        <f>S21*3</f>
        <v>8.9700000000000006</v>
      </c>
      <c r="U21" s="125" t="s">
        <v>163</v>
      </c>
      <c r="V21" s="125">
        <v>2.99</v>
      </c>
      <c r="W21" s="125">
        <f>V21*3</f>
        <v>8.9700000000000006</v>
      </c>
      <c r="X21" s="125" t="s">
        <v>165</v>
      </c>
      <c r="Y21" s="125">
        <v>2.4900000000000002</v>
      </c>
      <c r="Z21" s="125">
        <f>Y21*3</f>
        <v>7.4700000000000006</v>
      </c>
      <c r="AA21" s="147"/>
      <c r="AB21" s="147"/>
      <c r="AC21" s="147"/>
    </row>
    <row r="22" spans="1:32" x14ac:dyDescent="0.2">
      <c r="A22" s="181">
        <v>12</v>
      </c>
      <c r="B22" s="129" t="s">
        <v>167</v>
      </c>
      <c r="C22" s="125" t="s">
        <v>168</v>
      </c>
      <c r="D22" s="125">
        <v>4.99</v>
      </c>
      <c r="E22" s="125">
        <f>D22*2</f>
        <v>9.98</v>
      </c>
      <c r="F22" s="125" t="s">
        <v>168</v>
      </c>
      <c r="G22" s="125">
        <v>3.99</v>
      </c>
      <c r="H22" s="125">
        <f>G22*2</f>
        <v>7.98</v>
      </c>
      <c r="I22" s="125" t="s">
        <v>168</v>
      </c>
      <c r="J22" s="125">
        <v>4.59</v>
      </c>
      <c r="K22" s="125">
        <f>J22*2</f>
        <v>9.18</v>
      </c>
      <c r="L22" s="125" t="s">
        <v>168</v>
      </c>
      <c r="M22" s="125">
        <v>4.8499999999999996</v>
      </c>
      <c r="N22" s="125">
        <f>M22*2</f>
        <v>9.6999999999999993</v>
      </c>
      <c r="O22" s="125" t="s">
        <v>168</v>
      </c>
      <c r="P22" s="125">
        <v>3.99</v>
      </c>
      <c r="Q22" s="125">
        <f>P22*2</f>
        <v>7.98</v>
      </c>
      <c r="R22" s="125" t="s">
        <v>168</v>
      </c>
      <c r="S22" s="125">
        <v>3.59</v>
      </c>
      <c r="T22" s="125">
        <f>S22*2</f>
        <v>7.18</v>
      </c>
      <c r="U22" s="125" t="s">
        <v>168</v>
      </c>
      <c r="V22" s="125">
        <v>5.69</v>
      </c>
      <c r="W22" s="125">
        <f>V22*2</f>
        <v>11.38</v>
      </c>
      <c r="X22" s="125"/>
      <c r="Y22" s="125">
        <v>5.99</v>
      </c>
      <c r="Z22" s="125">
        <f t="shared" ref="Z22:Z25" si="0">Y22*2</f>
        <v>11.98</v>
      </c>
      <c r="AA22" s="147"/>
      <c r="AB22" s="147"/>
      <c r="AC22" s="147"/>
    </row>
    <row r="23" spans="1:32" x14ac:dyDescent="0.2">
      <c r="A23" s="181">
        <v>13</v>
      </c>
      <c r="B23" s="194" t="s">
        <v>77</v>
      </c>
      <c r="C23" s="125" t="s">
        <v>168</v>
      </c>
      <c r="D23" s="125">
        <v>7.99</v>
      </c>
      <c r="E23" s="125">
        <f>D23*2</f>
        <v>15.98</v>
      </c>
      <c r="F23" s="125" t="s">
        <v>168</v>
      </c>
      <c r="G23" s="125">
        <v>3.99</v>
      </c>
      <c r="H23" s="125">
        <f>G23*2</f>
        <v>7.98</v>
      </c>
      <c r="I23" s="125" t="s">
        <v>168</v>
      </c>
      <c r="J23" s="125">
        <v>5.99</v>
      </c>
      <c r="K23" s="125">
        <f>J23*2</f>
        <v>11.98</v>
      </c>
      <c r="L23" s="125" t="s">
        <v>168</v>
      </c>
      <c r="M23" s="125">
        <v>3.99</v>
      </c>
      <c r="N23" s="125">
        <f>M23*2</f>
        <v>7.98</v>
      </c>
      <c r="O23" s="125" t="s">
        <v>168</v>
      </c>
      <c r="P23" s="125">
        <v>3.99</v>
      </c>
      <c r="Q23" s="125">
        <f>P23*2</f>
        <v>7.98</v>
      </c>
      <c r="R23" s="125" t="s">
        <v>168</v>
      </c>
      <c r="S23" s="125">
        <v>4.49</v>
      </c>
      <c r="T23" s="125">
        <f>S23*2</f>
        <v>8.98</v>
      </c>
      <c r="U23" s="125" t="s">
        <v>168</v>
      </c>
      <c r="V23" s="125">
        <v>4.59</v>
      </c>
      <c r="W23" s="125">
        <f>V23*2</f>
        <v>9.18</v>
      </c>
      <c r="X23" s="125" t="s">
        <v>168</v>
      </c>
      <c r="Y23" s="125">
        <v>7.99</v>
      </c>
      <c r="Z23" s="125">
        <f t="shared" si="0"/>
        <v>15.98</v>
      </c>
      <c r="AA23" s="147"/>
      <c r="AB23" s="147"/>
      <c r="AC23" s="147"/>
    </row>
    <row r="24" spans="1:32" x14ac:dyDescent="0.2">
      <c r="A24" s="181">
        <v>14</v>
      </c>
      <c r="B24" s="194" t="s">
        <v>78</v>
      </c>
      <c r="C24" s="125" t="s">
        <v>168</v>
      </c>
      <c r="D24" s="125">
        <v>12.99</v>
      </c>
      <c r="E24" s="125">
        <f>D24*2</f>
        <v>25.98</v>
      </c>
      <c r="F24" s="125" t="s">
        <v>168</v>
      </c>
      <c r="G24" s="125">
        <v>6.99</v>
      </c>
      <c r="H24" s="125">
        <f>G24*2</f>
        <v>13.98</v>
      </c>
      <c r="I24" s="125" t="s">
        <v>168</v>
      </c>
      <c r="J24" s="125">
        <v>10.99</v>
      </c>
      <c r="K24" s="125">
        <f>J24*2</f>
        <v>21.98</v>
      </c>
      <c r="L24" s="125" t="s">
        <v>168</v>
      </c>
      <c r="M24" s="125">
        <v>12.99</v>
      </c>
      <c r="N24" s="125">
        <f>M24*2</f>
        <v>25.98</v>
      </c>
      <c r="O24" s="125" t="s">
        <v>168</v>
      </c>
      <c r="P24" s="125">
        <v>6.99</v>
      </c>
      <c r="Q24" s="125">
        <f>P24*2</f>
        <v>13.98</v>
      </c>
      <c r="R24" s="125" t="s">
        <v>168</v>
      </c>
      <c r="S24" s="125">
        <v>7.99</v>
      </c>
      <c r="T24" s="125">
        <f>S24*2</f>
        <v>15.98</v>
      </c>
      <c r="U24" s="125" t="s">
        <v>168</v>
      </c>
      <c r="V24" s="125">
        <v>8.9</v>
      </c>
      <c r="W24" s="125">
        <f>V24*2</f>
        <v>17.8</v>
      </c>
      <c r="X24" s="125" t="s">
        <v>168</v>
      </c>
      <c r="Y24" s="125">
        <v>10.99</v>
      </c>
      <c r="Z24" s="125">
        <f t="shared" si="0"/>
        <v>21.98</v>
      </c>
      <c r="AA24" s="147"/>
      <c r="AB24" s="147"/>
      <c r="AC24" s="147"/>
    </row>
    <row r="25" spans="1:32" x14ac:dyDescent="0.2">
      <c r="A25" s="181">
        <v>15</v>
      </c>
      <c r="B25" s="194" t="s">
        <v>79</v>
      </c>
      <c r="C25" s="125" t="s">
        <v>168</v>
      </c>
      <c r="D25" s="125">
        <v>3.99</v>
      </c>
      <c r="E25" s="125">
        <f>D25*2</f>
        <v>7.98</v>
      </c>
      <c r="F25" s="125" t="s">
        <v>168</v>
      </c>
      <c r="G25" s="125">
        <v>5.99</v>
      </c>
      <c r="H25" s="125">
        <f>G25*2</f>
        <v>11.98</v>
      </c>
      <c r="I25" s="125" t="s">
        <v>168</v>
      </c>
      <c r="J25" s="125">
        <v>4.99</v>
      </c>
      <c r="K25" s="125">
        <f>J25*2</f>
        <v>9.98</v>
      </c>
      <c r="L25" s="125" t="s">
        <v>168</v>
      </c>
      <c r="M25" s="125">
        <v>4.55</v>
      </c>
      <c r="N25" s="125">
        <f>M25*2</f>
        <v>9.1</v>
      </c>
      <c r="O25" s="125" t="s">
        <v>168</v>
      </c>
      <c r="P25" s="125">
        <v>2.99</v>
      </c>
      <c r="Q25" s="125">
        <f>P25*2</f>
        <v>5.98</v>
      </c>
      <c r="R25" s="125" t="s">
        <v>168</v>
      </c>
      <c r="S25" s="125">
        <v>2.79</v>
      </c>
      <c r="T25" s="125">
        <f>S25*2</f>
        <v>5.58</v>
      </c>
      <c r="U25" s="125" t="s">
        <v>168</v>
      </c>
      <c r="V25" s="125">
        <v>4.75</v>
      </c>
      <c r="W25" s="125">
        <f>V25*2</f>
        <v>9.5</v>
      </c>
      <c r="X25" s="125" t="s">
        <v>168</v>
      </c>
      <c r="Y25" s="125">
        <v>5.99</v>
      </c>
      <c r="Z25" s="125">
        <f t="shared" si="0"/>
        <v>11.98</v>
      </c>
      <c r="AA25" s="147"/>
      <c r="AB25" s="147"/>
      <c r="AC25" s="147"/>
    </row>
    <row r="26" spans="1:32" x14ac:dyDescent="0.2">
      <c r="A26" s="181">
        <v>16</v>
      </c>
      <c r="B26" s="129" t="s">
        <v>230</v>
      </c>
      <c r="C26" s="125" t="s">
        <v>168</v>
      </c>
      <c r="D26" s="125">
        <v>9.99</v>
      </c>
      <c r="E26" s="125">
        <v>9.99</v>
      </c>
      <c r="F26" s="125" t="s">
        <v>168</v>
      </c>
      <c r="G26" s="125">
        <v>13.99</v>
      </c>
      <c r="H26" s="125">
        <v>13.99</v>
      </c>
      <c r="I26" s="125" t="s">
        <v>168</v>
      </c>
      <c r="J26" s="125">
        <v>10.99</v>
      </c>
      <c r="K26" s="125">
        <v>10.99</v>
      </c>
      <c r="L26" s="125" t="s">
        <v>168</v>
      </c>
      <c r="M26" s="125">
        <v>10.99</v>
      </c>
      <c r="N26" s="125">
        <v>10.99</v>
      </c>
      <c r="O26" s="125" t="s">
        <v>168</v>
      </c>
      <c r="P26" s="125">
        <v>7.99</v>
      </c>
      <c r="Q26" s="125">
        <v>7.99</v>
      </c>
      <c r="R26" s="125" t="s">
        <v>168</v>
      </c>
      <c r="S26" s="125">
        <v>8.99</v>
      </c>
      <c r="T26" s="125">
        <v>8.99</v>
      </c>
      <c r="U26" s="125" t="s">
        <v>168</v>
      </c>
      <c r="V26" s="125">
        <v>12.9</v>
      </c>
      <c r="W26" s="125">
        <v>12.99</v>
      </c>
      <c r="X26" s="125" t="s">
        <v>168</v>
      </c>
      <c r="Y26" s="125">
        <v>13.99</v>
      </c>
      <c r="Z26" s="125">
        <v>13.99</v>
      </c>
      <c r="AA26" s="147"/>
      <c r="AB26" s="147"/>
      <c r="AC26" s="147"/>
    </row>
    <row r="27" spans="1:32" s="197" customFormat="1" x14ac:dyDescent="0.2">
      <c r="A27" s="193">
        <v>17</v>
      </c>
      <c r="B27" s="194" t="s">
        <v>229</v>
      </c>
      <c r="C27" s="195" t="s">
        <v>168</v>
      </c>
      <c r="D27" s="195">
        <v>29.99</v>
      </c>
      <c r="E27" s="195">
        <f>(D27/10)*2</f>
        <v>5.9979999999999993</v>
      </c>
      <c r="F27" s="195" t="s">
        <v>168</v>
      </c>
      <c r="G27" s="195">
        <v>32.9</v>
      </c>
      <c r="H27" s="195">
        <f>(G27/10)*2</f>
        <v>6.58</v>
      </c>
      <c r="I27" s="195" t="s">
        <v>168</v>
      </c>
      <c r="J27" s="195">
        <v>31.99</v>
      </c>
      <c r="K27" s="195">
        <f>(J27/10)*2</f>
        <v>6.3979999999999997</v>
      </c>
      <c r="L27" s="195" t="s">
        <v>168</v>
      </c>
      <c r="M27" s="195">
        <v>24.99</v>
      </c>
      <c r="N27" s="195">
        <f>(M27/10)*2</f>
        <v>4.9979999999999993</v>
      </c>
      <c r="O27" s="195" t="s">
        <v>168</v>
      </c>
      <c r="P27" s="195">
        <v>19.989999999999998</v>
      </c>
      <c r="Q27" s="195">
        <f>(P27/10)*2</f>
        <v>3.9979999999999998</v>
      </c>
      <c r="R27" s="195" t="s">
        <v>168</v>
      </c>
      <c r="S27" s="195">
        <v>36.99</v>
      </c>
      <c r="T27" s="195">
        <f>(S27/10)*2</f>
        <v>7.3980000000000006</v>
      </c>
      <c r="U27" s="195" t="s">
        <v>168</v>
      </c>
      <c r="V27" s="195">
        <v>22.9</v>
      </c>
      <c r="W27" s="195">
        <f>(V27/10)*2</f>
        <v>4.58</v>
      </c>
      <c r="X27" s="195" t="s">
        <v>168</v>
      </c>
      <c r="Y27" s="195">
        <v>29.99</v>
      </c>
      <c r="Z27" s="195">
        <f>(Y27/10)*2</f>
        <v>5.9979999999999993</v>
      </c>
      <c r="AA27" s="196"/>
      <c r="AB27" s="196"/>
      <c r="AC27" s="196"/>
    </row>
    <row r="28" spans="1:32" x14ac:dyDescent="0.2">
      <c r="A28" s="181">
        <v>18</v>
      </c>
      <c r="B28" s="194" t="s">
        <v>231</v>
      </c>
      <c r="C28" s="125" t="s">
        <v>168</v>
      </c>
      <c r="D28" s="125">
        <v>2.79</v>
      </c>
      <c r="E28" s="125">
        <v>2.79</v>
      </c>
      <c r="F28" s="125" t="s">
        <v>168</v>
      </c>
      <c r="G28" s="125">
        <v>4.6900000000000004</v>
      </c>
      <c r="H28" s="125">
        <v>4.6900000000000004</v>
      </c>
      <c r="I28" s="125" t="s">
        <v>168</v>
      </c>
      <c r="J28" s="125">
        <v>4.49</v>
      </c>
      <c r="K28" s="125">
        <v>4.49</v>
      </c>
      <c r="L28" s="125" t="s">
        <v>168</v>
      </c>
      <c r="M28" s="125">
        <v>4.6500000000000004</v>
      </c>
      <c r="N28" s="125">
        <v>4.6500000000000004</v>
      </c>
      <c r="O28" s="125" t="s">
        <v>168</v>
      </c>
      <c r="P28" s="125">
        <v>3.99</v>
      </c>
      <c r="Q28" s="125">
        <v>3.99</v>
      </c>
      <c r="R28" s="125" t="s">
        <v>168</v>
      </c>
      <c r="S28" s="125">
        <v>5.59</v>
      </c>
      <c r="T28" s="125">
        <v>5.59</v>
      </c>
      <c r="U28" s="125" t="s">
        <v>168</v>
      </c>
      <c r="V28" s="125">
        <v>4.8899999999999997</v>
      </c>
      <c r="W28" s="125">
        <v>4.8899999999999997</v>
      </c>
      <c r="X28" s="125" t="s">
        <v>168</v>
      </c>
      <c r="Y28" s="125">
        <v>5.49</v>
      </c>
      <c r="Z28" s="125">
        <v>5.49</v>
      </c>
      <c r="AA28" s="147"/>
      <c r="AB28" s="147"/>
      <c r="AC28" s="147"/>
    </row>
    <row r="29" spans="1:32" x14ac:dyDescent="0.2">
      <c r="A29" s="181">
        <v>19</v>
      </c>
      <c r="B29" s="129" t="s">
        <v>328</v>
      </c>
      <c r="C29" s="125" t="s">
        <v>170</v>
      </c>
      <c r="D29" s="125">
        <v>17.989999999999998</v>
      </c>
      <c r="E29" s="125">
        <f>D29</f>
        <v>17.989999999999998</v>
      </c>
      <c r="F29" s="125" t="s">
        <v>170</v>
      </c>
      <c r="G29" s="125">
        <v>19.989999999999998</v>
      </c>
      <c r="H29" s="125">
        <v>19.989999999999998</v>
      </c>
      <c r="I29" s="125" t="s">
        <v>186</v>
      </c>
      <c r="J29" s="125">
        <v>21.99</v>
      </c>
      <c r="K29" s="125">
        <f>J29</f>
        <v>21.99</v>
      </c>
      <c r="L29" s="125" t="s">
        <v>170</v>
      </c>
      <c r="M29" s="125">
        <v>18.989999999999998</v>
      </c>
      <c r="N29" s="125">
        <f>M29</f>
        <v>18.989999999999998</v>
      </c>
      <c r="O29" s="125" t="s">
        <v>207</v>
      </c>
      <c r="P29" s="125">
        <v>21.99</v>
      </c>
      <c r="Q29" s="125">
        <f>P29</f>
        <v>21.99</v>
      </c>
      <c r="R29" s="125" t="s">
        <v>298</v>
      </c>
      <c r="S29" s="125">
        <v>19.899999999999999</v>
      </c>
      <c r="T29" s="125">
        <f>S29</f>
        <v>19.899999999999999</v>
      </c>
      <c r="U29" s="125" t="s">
        <v>316</v>
      </c>
      <c r="V29" s="125">
        <v>20.9</v>
      </c>
      <c r="W29" s="125">
        <f>V29</f>
        <v>20.9</v>
      </c>
      <c r="X29" s="125" t="s">
        <v>169</v>
      </c>
      <c r="Y29" s="125">
        <v>24.89</v>
      </c>
      <c r="Z29" s="125">
        <f>Y29</f>
        <v>24.89</v>
      </c>
      <c r="AA29" s="147"/>
      <c r="AB29" s="147"/>
      <c r="AC29" s="147"/>
    </row>
    <row r="30" spans="1:32" x14ac:dyDescent="0.2">
      <c r="A30" s="181">
        <v>20</v>
      </c>
      <c r="B30" s="129" t="s">
        <v>81</v>
      </c>
      <c r="C30" s="125" t="s">
        <v>171</v>
      </c>
      <c r="D30" s="125">
        <v>8.7899999999999991</v>
      </c>
      <c r="E30" s="125">
        <f>D30*4</f>
        <v>35.159999999999997</v>
      </c>
      <c r="F30" s="125" t="s">
        <v>219</v>
      </c>
      <c r="G30" s="125">
        <v>8.49</v>
      </c>
      <c r="H30" s="125">
        <v>8.49</v>
      </c>
      <c r="I30" s="125" t="s">
        <v>192</v>
      </c>
      <c r="J30" s="125">
        <v>9.99</v>
      </c>
      <c r="K30" s="125">
        <f>J30*4</f>
        <v>39.96</v>
      </c>
      <c r="L30" s="125" t="s">
        <v>254</v>
      </c>
      <c r="M30" s="125">
        <v>8.99</v>
      </c>
      <c r="N30" s="125">
        <f>M30*4</f>
        <v>35.96</v>
      </c>
      <c r="O30" s="125" t="s">
        <v>219</v>
      </c>
      <c r="P30" s="125">
        <v>8.59</v>
      </c>
      <c r="Q30" s="125">
        <f>P30*4</f>
        <v>34.36</v>
      </c>
      <c r="R30" s="125" t="s">
        <v>174</v>
      </c>
      <c r="S30" s="125">
        <v>9.99</v>
      </c>
      <c r="T30" s="125">
        <f>S30*4</f>
        <v>39.96</v>
      </c>
      <c r="U30" s="125" t="s">
        <v>171</v>
      </c>
      <c r="V30" s="125">
        <v>9.49</v>
      </c>
      <c r="W30" s="125">
        <f>V30*4</f>
        <v>37.96</v>
      </c>
      <c r="X30" s="125" t="s">
        <v>172</v>
      </c>
      <c r="Y30" s="125">
        <v>11.99</v>
      </c>
      <c r="Z30" s="125">
        <f>Y30*4</f>
        <v>47.96</v>
      </c>
      <c r="AA30" s="147"/>
      <c r="AB30" s="147"/>
      <c r="AC30" s="147"/>
    </row>
    <row r="31" spans="1:32" x14ac:dyDescent="0.2">
      <c r="A31" s="181"/>
      <c r="B31" s="114" t="s">
        <v>82</v>
      </c>
      <c r="C31" s="357">
        <f>SUM(E11:E30)</f>
        <v>260.18799999999999</v>
      </c>
      <c r="D31" s="358"/>
      <c r="E31" s="359"/>
      <c r="F31" s="357">
        <f>SUM(H11:H30)</f>
        <v>245.2</v>
      </c>
      <c r="G31" s="358"/>
      <c r="H31" s="359"/>
      <c r="I31" s="357">
        <f>SUM(K11:K30)</f>
        <v>298.98799999999994</v>
      </c>
      <c r="J31" s="358"/>
      <c r="K31" s="359"/>
      <c r="L31" s="357">
        <f>SUM(N11:N30)</f>
        <v>294.10799999999995</v>
      </c>
      <c r="M31" s="358"/>
      <c r="N31" s="359"/>
      <c r="O31" s="378">
        <f>SUM(Q11:Q30)</f>
        <v>233.78800000000001</v>
      </c>
      <c r="P31" s="379"/>
      <c r="Q31" s="380"/>
      <c r="R31" s="357">
        <f>SUM(T11:T30)</f>
        <v>268.77800000000002</v>
      </c>
      <c r="S31" s="358"/>
      <c r="T31" s="359"/>
      <c r="U31" s="357">
        <f>SUM(W11:W30)</f>
        <v>266.89000000000004</v>
      </c>
      <c r="V31" s="358"/>
      <c r="W31" s="359"/>
      <c r="X31" s="374">
        <f>SUM(Z11:Z30)</f>
        <v>315.85799999999995</v>
      </c>
      <c r="Y31" s="374"/>
      <c r="Z31" s="374"/>
      <c r="AA31" s="372"/>
      <c r="AB31" s="372"/>
      <c r="AC31" s="372"/>
    </row>
    <row r="32" spans="1:32" ht="12.75" customHeight="1" x14ac:dyDescent="0.2">
      <c r="A32" s="317" t="s">
        <v>97</v>
      </c>
      <c r="B32" s="311" t="s">
        <v>74</v>
      </c>
      <c r="C32" s="366" t="s">
        <v>93</v>
      </c>
      <c r="D32" s="366"/>
      <c r="E32" s="366"/>
      <c r="F32" s="366" t="s">
        <v>92</v>
      </c>
      <c r="G32" s="366"/>
      <c r="H32" s="366"/>
      <c r="I32" s="185"/>
      <c r="J32" s="185"/>
      <c r="K32" s="185"/>
      <c r="L32" s="381" t="s">
        <v>334</v>
      </c>
      <c r="M32" s="382"/>
      <c r="N32" s="382"/>
      <c r="O32" s="383"/>
      <c r="P32" s="185"/>
      <c r="Q32" s="185"/>
      <c r="R32" s="235"/>
      <c r="S32" s="23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</row>
    <row r="33" spans="1:32" x14ac:dyDescent="0.2">
      <c r="A33" s="317"/>
      <c r="B33" s="311"/>
      <c r="C33" s="192" t="s">
        <v>84</v>
      </c>
      <c r="D33" s="211" t="s">
        <v>324</v>
      </c>
      <c r="E33" s="192" t="s">
        <v>85</v>
      </c>
      <c r="F33" s="192" t="s">
        <v>84</v>
      </c>
      <c r="G33" s="211" t="s">
        <v>324</v>
      </c>
      <c r="H33" s="192" t="s">
        <v>85</v>
      </c>
      <c r="I33" s="185"/>
      <c r="J33" s="185"/>
      <c r="K33" s="185"/>
      <c r="L33" s="199" t="s">
        <v>331</v>
      </c>
      <c r="M33" s="199" t="s">
        <v>332</v>
      </c>
      <c r="N33" s="199" t="s">
        <v>336</v>
      </c>
      <c r="O33" s="200" t="s">
        <v>335</v>
      </c>
      <c r="P33" s="234"/>
      <c r="Q33" s="233"/>
      <c r="R33" s="231"/>
      <c r="S33" s="233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</row>
    <row r="34" spans="1:32" x14ac:dyDescent="0.2">
      <c r="A34" s="181">
        <v>1</v>
      </c>
      <c r="B34" s="129" t="s">
        <v>75</v>
      </c>
      <c r="C34" s="125" t="s">
        <v>309</v>
      </c>
      <c r="D34" s="125">
        <v>2.79</v>
      </c>
      <c r="E34" s="125">
        <f>D34*3</f>
        <v>8.370000000000001</v>
      </c>
      <c r="F34" s="125" t="s">
        <v>269</v>
      </c>
      <c r="G34" s="125">
        <v>3.15</v>
      </c>
      <c r="H34" s="125">
        <f>G34*3</f>
        <v>9.4499999999999993</v>
      </c>
      <c r="I34" s="185"/>
      <c r="J34" s="185"/>
      <c r="K34" s="185"/>
      <c r="L34" s="191">
        <f>(D11+G11+J11+M11+P11+S11+V11+Y11+D34+G34)/10</f>
        <v>3.036</v>
      </c>
      <c r="M34" s="191">
        <f>'março 2026'!K34</f>
        <v>3.0960000000000001</v>
      </c>
      <c r="N34" s="191">
        <f>L34-M34</f>
        <v>-6.0000000000000053E-2</v>
      </c>
      <c r="O34" s="201">
        <f>P34</f>
        <v>-1.9762845849802389E-2</v>
      </c>
      <c r="P34" s="226">
        <f>(M34-L34)/-L34</f>
        <v>-1.9762845849802389E-2</v>
      </c>
      <c r="Q34" s="224"/>
      <c r="R34" s="231"/>
      <c r="S34" s="231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</row>
    <row r="35" spans="1:32" x14ac:dyDescent="0.2">
      <c r="A35" s="181">
        <v>2</v>
      </c>
      <c r="B35" s="129" t="s">
        <v>105</v>
      </c>
      <c r="C35" s="125" t="s">
        <v>199</v>
      </c>
      <c r="D35" s="125">
        <v>3.99</v>
      </c>
      <c r="E35" s="125">
        <f>D35*4</f>
        <v>15.96</v>
      </c>
      <c r="F35" s="125" t="s">
        <v>211</v>
      </c>
      <c r="G35" s="125">
        <v>3.39</v>
      </c>
      <c r="H35" s="125">
        <f>G35*4</f>
        <v>13.56</v>
      </c>
      <c r="I35" s="185"/>
      <c r="J35" s="185"/>
      <c r="K35" s="185"/>
      <c r="L35" s="191">
        <f>(D12+G12+J12+M12+P12+S12+V12+Y12+D35+G35)/10</f>
        <v>4.0690000000000008</v>
      </c>
      <c r="M35" s="191">
        <f>'março 2026'!K35</f>
        <v>3.9320000000000008</v>
      </c>
      <c r="N35" s="191">
        <f t="shared" ref="N35:N53" si="1">L35-M35</f>
        <v>0.13700000000000001</v>
      </c>
      <c r="O35" s="201">
        <f t="shared" ref="O35:O53" si="2">P35</f>
        <v>3.366920619316785E-2</v>
      </c>
      <c r="P35" s="226">
        <f t="shared" ref="P35:P53" si="3">(M35-L35)/-L35</f>
        <v>3.366920619316785E-2</v>
      </c>
      <c r="Q35" s="224"/>
      <c r="R35" s="231"/>
      <c r="S35" s="231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</row>
    <row r="36" spans="1:32" x14ac:dyDescent="0.2">
      <c r="A36" s="181">
        <v>3</v>
      </c>
      <c r="B36" s="129" t="s">
        <v>109</v>
      </c>
      <c r="C36" s="125" t="s">
        <v>194</v>
      </c>
      <c r="D36" s="125">
        <v>6.49</v>
      </c>
      <c r="E36" s="125">
        <f>D36*4</f>
        <v>25.96</v>
      </c>
      <c r="F36" s="125" t="s">
        <v>129</v>
      </c>
      <c r="G36" s="125">
        <v>6.65</v>
      </c>
      <c r="H36" s="125">
        <f>G36*4</f>
        <v>26.6</v>
      </c>
      <c r="I36" s="185"/>
      <c r="J36" s="185"/>
      <c r="K36" s="185"/>
      <c r="L36" s="191">
        <f t="shared" ref="L36:L43" si="4">(D13+G13+J13+M13+P13+S13+V13+Y13+D36+G36)/10</f>
        <v>6.5870000000000006</v>
      </c>
      <c r="M36" s="191">
        <f>'março 2026'!K36</f>
        <v>6.4700000000000006</v>
      </c>
      <c r="N36" s="191">
        <f t="shared" si="1"/>
        <v>0.11699999999999999</v>
      </c>
      <c r="O36" s="201">
        <f t="shared" si="2"/>
        <v>1.7762258994990128E-2</v>
      </c>
      <c r="P36" s="226">
        <f t="shared" si="3"/>
        <v>1.7762258994990128E-2</v>
      </c>
      <c r="Q36" s="224"/>
      <c r="R36" s="231"/>
      <c r="S36" s="231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</row>
    <row r="37" spans="1:32" x14ac:dyDescent="0.2">
      <c r="A37" s="181">
        <v>4</v>
      </c>
      <c r="B37" s="129" t="s">
        <v>110</v>
      </c>
      <c r="C37" s="125" t="s">
        <v>134</v>
      </c>
      <c r="D37" s="125">
        <v>4.49</v>
      </c>
      <c r="E37" s="125">
        <f>D37</f>
        <v>4.49</v>
      </c>
      <c r="F37" s="125" t="s">
        <v>314</v>
      </c>
      <c r="G37" s="125">
        <v>4.29</v>
      </c>
      <c r="H37" s="125">
        <f>G37</f>
        <v>4.29</v>
      </c>
      <c r="L37" s="191">
        <f t="shared" si="4"/>
        <v>4.78</v>
      </c>
      <c r="M37" s="191">
        <f>'março 2026'!K37</f>
        <v>4.7700000000000005</v>
      </c>
      <c r="N37" s="191">
        <f t="shared" si="1"/>
        <v>9.9999999999997868E-3</v>
      </c>
      <c r="O37" s="201">
        <f t="shared" si="2"/>
        <v>2.0920502092049761E-3</v>
      </c>
      <c r="P37" s="226">
        <f t="shared" si="3"/>
        <v>2.0920502092049761E-3</v>
      </c>
      <c r="Q37" s="224"/>
      <c r="R37" s="231"/>
      <c r="S37" s="231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</row>
    <row r="38" spans="1:32" x14ac:dyDescent="0.2">
      <c r="A38" s="181">
        <v>5</v>
      </c>
      <c r="B38" s="129" t="s">
        <v>329</v>
      </c>
      <c r="C38" s="125" t="s">
        <v>222</v>
      </c>
      <c r="D38" s="125">
        <v>2.39</v>
      </c>
      <c r="E38" s="125">
        <f>D38</f>
        <v>2.39</v>
      </c>
      <c r="F38" s="125" t="s">
        <v>222</v>
      </c>
      <c r="G38" s="125">
        <v>2.39</v>
      </c>
      <c r="H38" s="125">
        <f>G38</f>
        <v>2.39</v>
      </c>
      <c r="L38" s="191">
        <f t="shared" si="4"/>
        <v>2.3210000000000006</v>
      </c>
      <c r="M38" s="191">
        <f>'março 2026'!K38</f>
        <v>2.1800000000000006</v>
      </c>
      <c r="N38" s="191">
        <f t="shared" si="1"/>
        <v>0.14100000000000001</v>
      </c>
      <c r="O38" s="201">
        <f t="shared" si="2"/>
        <v>6.0749676863420927E-2</v>
      </c>
      <c r="P38" s="227">
        <f t="shared" si="3"/>
        <v>6.0749676863420927E-2</v>
      </c>
      <c r="Q38" s="224"/>
      <c r="R38" s="231"/>
      <c r="S38" s="231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</row>
    <row r="39" spans="1:32" x14ac:dyDescent="0.2">
      <c r="A39" s="181">
        <v>6</v>
      </c>
      <c r="B39" s="194" t="s">
        <v>16</v>
      </c>
      <c r="C39" s="125" t="s">
        <v>310</v>
      </c>
      <c r="D39" s="125">
        <v>1.49</v>
      </c>
      <c r="E39" s="125">
        <f>D39</f>
        <v>1.49</v>
      </c>
      <c r="F39" s="125" t="s">
        <v>289</v>
      </c>
      <c r="G39" s="125">
        <v>1.59</v>
      </c>
      <c r="H39" s="125">
        <f>G39</f>
        <v>1.59</v>
      </c>
      <c r="L39" s="191">
        <f t="shared" si="4"/>
        <v>1.6160000000000001</v>
      </c>
      <c r="M39" s="191">
        <f>'março 2026'!K39</f>
        <v>1.4670000000000001</v>
      </c>
      <c r="N39" s="191">
        <f t="shared" si="1"/>
        <v>0.14900000000000002</v>
      </c>
      <c r="O39" s="202">
        <f t="shared" si="2"/>
        <v>9.2202970297029715E-2</v>
      </c>
      <c r="P39" s="226">
        <f t="shared" si="3"/>
        <v>9.2202970297029715E-2</v>
      </c>
      <c r="Q39" s="224"/>
      <c r="R39" s="231"/>
      <c r="S39" s="231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</row>
    <row r="40" spans="1:32" x14ac:dyDescent="0.2">
      <c r="A40" s="181">
        <v>7</v>
      </c>
      <c r="B40" s="129" t="s">
        <v>111</v>
      </c>
      <c r="C40" s="125" t="s">
        <v>146</v>
      </c>
      <c r="D40" s="125">
        <v>2.29</v>
      </c>
      <c r="E40" s="125">
        <f>D40*2</f>
        <v>4.58</v>
      </c>
      <c r="F40" s="125" t="s">
        <v>190</v>
      </c>
      <c r="G40" s="125">
        <v>2.19</v>
      </c>
      <c r="H40" s="125">
        <f>G40*2</f>
        <v>4.38</v>
      </c>
      <c r="L40" s="191">
        <f t="shared" si="4"/>
        <v>2.4560000000000004</v>
      </c>
      <c r="M40" s="191">
        <f>'março 2026'!K40</f>
        <v>2.33</v>
      </c>
      <c r="N40" s="191">
        <f t="shared" si="1"/>
        <v>0.12600000000000033</v>
      </c>
      <c r="O40" s="201">
        <f t="shared" si="2"/>
        <v>5.1302931596091332E-2</v>
      </c>
      <c r="P40" s="227">
        <f t="shared" si="3"/>
        <v>5.1302931596091332E-2</v>
      </c>
      <c r="Q40" s="224"/>
      <c r="R40" s="231"/>
      <c r="S40" s="231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</row>
    <row r="41" spans="1:32" x14ac:dyDescent="0.2">
      <c r="A41" s="181">
        <v>8</v>
      </c>
      <c r="B41" s="129" t="s">
        <v>330</v>
      </c>
      <c r="C41" s="125" t="s">
        <v>149</v>
      </c>
      <c r="D41" s="125">
        <v>6.89</v>
      </c>
      <c r="E41" s="125">
        <f>D41</f>
        <v>6.89</v>
      </c>
      <c r="F41" s="125" t="s">
        <v>315</v>
      </c>
      <c r="G41" s="125">
        <v>7.98</v>
      </c>
      <c r="H41" s="125">
        <f>G41</f>
        <v>7.98</v>
      </c>
      <c r="L41" s="191">
        <f t="shared" si="4"/>
        <v>7.5250000000000004</v>
      </c>
      <c r="M41" s="191">
        <f>'março 2026'!K41</f>
        <v>7.7260000000000018</v>
      </c>
      <c r="N41" s="191">
        <f t="shared" si="1"/>
        <v>-0.2010000000000014</v>
      </c>
      <c r="O41" s="201">
        <f t="shared" si="2"/>
        <v>-2.6710963455149686E-2</v>
      </c>
      <c r="P41" s="226">
        <f t="shared" si="3"/>
        <v>-2.6710963455149686E-2</v>
      </c>
      <c r="Q41" s="224"/>
      <c r="R41" s="231"/>
      <c r="S41" s="231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</row>
    <row r="42" spans="1:32" x14ac:dyDescent="0.2">
      <c r="A42" s="181">
        <v>9</v>
      </c>
      <c r="B42" s="129" t="s">
        <v>112</v>
      </c>
      <c r="C42" s="125" t="s">
        <v>154</v>
      </c>
      <c r="D42" s="125">
        <v>17.190000000000001</v>
      </c>
      <c r="E42" s="125">
        <f>D42*2</f>
        <v>34.380000000000003</v>
      </c>
      <c r="F42" s="125" t="s">
        <v>154</v>
      </c>
      <c r="G42" s="125">
        <v>12.89</v>
      </c>
      <c r="H42" s="125">
        <f>G42*2</f>
        <v>25.78</v>
      </c>
      <c r="L42" s="191">
        <f t="shared" si="4"/>
        <v>14.386000000000001</v>
      </c>
      <c r="M42" s="191">
        <f>'março 2026'!K42</f>
        <v>14.759999999999996</v>
      </c>
      <c r="N42" s="191">
        <f t="shared" si="1"/>
        <v>-0.37399999999999523</v>
      </c>
      <c r="O42" s="201">
        <f t="shared" si="2"/>
        <v>-2.5997497567078771E-2</v>
      </c>
      <c r="P42" s="228">
        <f t="shared" si="3"/>
        <v>-2.5997497567078771E-2</v>
      </c>
      <c r="Q42" s="224"/>
      <c r="R42" s="231"/>
      <c r="S42" s="231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</row>
    <row r="43" spans="1:32" x14ac:dyDescent="0.2">
      <c r="A43" s="181">
        <v>10</v>
      </c>
      <c r="B43" s="129" t="s">
        <v>113</v>
      </c>
      <c r="C43" s="125" t="s">
        <v>157</v>
      </c>
      <c r="D43" s="125">
        <v>10.99</v>
      </c>
      <c r="E43" s="125">
        <f>D43*2</f>
        <v>21.98</v>
      </c>
      <c r="F43" s="125" t="s">
        <v>157</v>
      </c>
      <c r="G43" s="125">
        <v>10.29</v>
      </c>
      <c r="H43" s="125">
        <f>G43*2</f>
        <v>20.58</v>
      </c>
      <c r="L43" s="191">
        <f t="shared" si="4"/>
        <v>11.970999999999998</v>
      </c>
      <c r="M43" s="191">
        <f>'março 2026'!K43</f>
        <v>11.292</v>
      </c>
      <c r="N43" s="191">
        <f t="shared" si="1"/>
        <v>0.67899999999999849</v>
      </c>
      <c r="O43" s="201">
        <f t="shared" si="2"/>
        <v>5.6720407651825129E-2</v>
      </c>
      <c r="P43" s="227">
        <f t="shared" si="3"/>
        <v>5.6720407651825129E-2</v>
      </c>
      <c r="Q43" s="224"/>
      <c r="R43" s="231"/>
      <c r="S43" s="231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</row>
    <row r="44" spans="1:32" x14ac:dyDescent="0.2">
      <c r="A44" s="181">
        <v>11</v>
      </c>
      <c r="B44" s="194" t="s">
        <v>114</v>
      </c>
      <c r="C44" s="125" t="s">
        <v>311</v>
      </c>
      <c r="D44" s="125">
        <v>2.69</v>
      </c>
      <c r="E44" s="125">
        <f>D44*3</f>
        <v>8.07</v>
      </c>
      <c r="F44" s="125" t="s">
        <v>163</v>
      </c>
      <c r="G44" s="125">
        <v>3.49</v>
      </c>
      <c r="H44" s="125">
        <f>G44*3</f>
        <v>10.47</v>
      </c>
      <c r="L44" s="191">
        <f>(D21+G21+J21+M21+P21+S21+V21+Y21+D44+G44)/10</f>
        <v>2.96</v>
      </c>
      <c r="M44" s="191">
        <f>'março 2026'!K44</f>
        <v>3.3760000000000003</v>
      </c>
      <c r="N44" s="191">
        <f t="shared" si="1"/>
        <v>-0.41600000000000037</v>
      </c>
      <c r="O44" s="210">
        <f t="shared" si="2"/>
        <v>-0.14054054054054066</v>
      </c>
      <c r="P44" s="226">
        <f t="shared" si="3"/>
        <v>-0.14054054054054066</v>
      </c>
      <c r="Q44" s="224"/>
      <c r="R44" s="231"/>
      <c r="S44" s="231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</row>
    <row r="45" spans="1:32" x14ac:dyDescent="0.2">
      <c r="A45" s="181">
        <v>12</v>
      </c>
      <c r="B45" s="129" t="s">
        <v>167</v>
      </c>
      <c r="C45" s="125" t="s">
        <v>168</v>
      </c>
      <c r="D45" s="125">
        <v>5.99</v>
      </c>
      <c r="E45" s="125">
        <f>D45*2</f>
        <v>11.98</v>
      </c>
      <c r="F45" s="125" t="s">
        <v>168</v>
      </c>
      <c r="G45" s="125">
        <v>3.99</v>
      </c>
      <c r="H45" s="125">
        <f>G45*2</f>
        <v>7.98</v>
      </c>
      <c r="L45" s="191">
        <f>(D22+G22+J22+M22+P22+S22+V22+Y22+D45+G45)/10</f>
        <v>4.7660000000000009</v>
      </c>
      <c r="M45" s="191">
        <f>'março 2026'!K45</f>
        <v>4.4700000000000006</v>
      </c>
      <c r="N45" s="191">
        <f t="shared" si="1"/>
        <v>0.29600000000000026</v>
      </c>
      <c r="O45" s="201">
        <f t="shared" si="2"/>
        <v>6.2106588334032778E-2</v>
      </c>
      <c r="P45" s="226">
        <f t="shared" si="3"/>
        <v>6.2106588334032778E-2</v>
      </c>
      <c r="Q45" s="224"/>
      <c r="R45" s="231"/>
      <c r="S45" s="231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</row>
    <row r="46" spans="1:32" x14ac:dyDescent="0.2">
      <c r="A46" s="181">
        <v>13</v>
      </c>
      <c r="B46" s="194" t="s">
        <v>77</v>
      </c>
      <c r="C46" s="125" t="s">
        <v>168</v>
      </c>
      <c r="D46" s="125">
        <v>3.99</v>
      </c>
      <c r="E46" s="125">
        <f>D46*2</f>
        <v>7.98</v>
      </c>
      <c r="F46" s="125" t="s">
        <v>168</v>
      </c>
      <c r="G46" s="125">
        <v>5.49</v>
      </c>
      <c r="H46" s="125">
        <f>G46*2</f>
        <v>10.98</v>
      </c>
      <c r="L46" s="191">
        <f t="shared" ref="L46:L53" si="5">(D23+G23+J23+M23+P23+S23+V23+Y23+D46+G46)/10</f>
        <v>5.2500000000000009</v>
      </c>
      <c r="M46" s="191">
        <f>'março 2026'!K46</f>
        <v>6.0400000000000009</v>
      </c>
      <c r="N46" s="191">
        <f t="shared" si="1"/>
        <v>-0.79</v>
      </c>
      <c r="O46" s="219">
        <f t="shared" si="2"/>
        <v>-0.15047619047619046</v>
      </c>
      <c r="P46" s="229">
        <f t="shared" si="3"/>
        <v>-0.15047619047619046</v>
      </c>
      <c r="Q46" s="224"/>
      <c r="R46" s="231"/>
      <c r="S46" s="231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</row>
    <row r="47" spans="1:32" x14ac:dyDescent="0.2">
      <c r="A47" s="181">
        <v>14</v>
      </c>
      <c r="B47" s="194" t="s">
        <v>78</v>
      </c>
      <c r="C47" s="125" t="s">
        <v>168</v>
      </c>
      <c r="D47" s="125">
        <v>6.99</v>
      </c>
      <c r="E47" s="125">
        <f>D47*2</f>
        <v>13.98</v>
      </c>
      <c r="F47" s="125" t="s">
        <v>168</v>
      </c>
      <c r="G47" s="125">
        <v>8.39</v>
      </c>
      <c r="H47" s="125">
        <f>G47*2</f>
        <v>16.78</v>
      </c>
      <c r="L47" s="191">
        <f t="shared" si="5"/>
        <v>9.4209999999999994</v>
      </c>
      <c r="M47" s="191">
        <f>'março 2026'!K47</f>
        <v>8.8099999999999987</v>
      </c>
      <c r="N47" s="191">
        <f t="shared" si="1"/>
        <v>0.61100000000000065</v>
      </c>
      <c r="O47" s="210">
        <f t="shared" si="2"/>
        <v>6.4855110922407463E-2</v>
      </c>
      <c r="P47" s="226">
        <f t="shared" si="3"/>
        <v>6.4855110922407463E-2</v>
      </c>
      <c r="Q47" s="224"/>
      <c r="R47" s="231"/>
      <c r="S47" s="231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</row>
    <row r="48" spans="1:32" x14ac:dyDescent="0.2">
      <c r="A48" s="181">
        <v>15</v>
      </c>
      <c r="B48" s="194" t="s">
        <v>79</v>
      </c>
      <c r="C48" s="125" t="s">
        <v>168</v>
      </c>
      <c r="D48" s="125">
        <v>6.99</v>
      </c>
      <c r="E48" s="125">
        <f>D48*2</f>
        <v>13.98</v>
      </c>
      <c r="F48" s="125" t="s">
        <v>168</v>
      </c>
      <c r="G48" s="125">
        <v>4.59</v>
      </c>
      <c r="H48" s="125">
        <f>G48*2</f>
        <v>9.18</v>
      </c>
      <c r="L48" s="191">
        <f t="shared" si="5"/>
        <v>4.7620000000000005</v>
      </c>
      <c r="M48" s="191">
        <f>'março 2026'!K48</f>
        <v>5.870000000000001</v>
      </c>
      <c r="N48" s="191">
        <f t="shared" si="1"/>
        <v>-1.1080000000000005</v>
      </c>
      <c r="O48" s="219">
        <f t="shared" si="2"/>
        <v>-0.23267534649307023</v>
      </c>
      <c r="P48" s="229">
        <f t="shared" si="3"/>
        <v>-0.23267534649307023</v>
      </c>
      <c r="Q48" s="224"/>
      <c r="R48" s="231"/>
      <c r="S48" s="236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</row>
    <row r="49" spans="1:76" x14ac:dyDescent="0.2">
      <c r="A49" s="181">
        <v>16</v>
      </c>
      <c r="B49" s="129" t="s">
        <v>230</v>
      </c>
      <c r="C49" s="125"/>
      <c r="D49" s="125">
        <v>12.99</v>
      </c>
      <c r="E49" s="125">
        <f>D49</f>
        <v>12.99</v>
      </c>
      <c r="F49" s="125"/>
      <c r="G49" s="125">
        <v>7.99</v>
      </c>
      <c r="H49" s="125">
        <f>G49</f>
        <v>7.99</v>
      </c>
      <c r="L49" s="191">
        <f t="shared" si="5"/>
        <v>11.081</v>
      </c>
      <c r="M49" s="191">
        <f>'março 2026'!K49</f>
        <v>10.37</v>
      </c>
      <c r="N49" s="191">
        <f t="shared" si="1"/>
        <v>0.7110000000000003</v>
      </c>
      <c r="O49" s="201">
        <f t="shared" si="2"/>
        <v>6.4163884125981438E-2</v>
      </c>
      <c r="P49" s="229">
        <f t="shared" si="3"/>
        <v>6.4163884125981438E-2</v>
      </c>
      <c r="Q49" s="224"/>
      <c r="R49" s="232"/>
      <c r="S49" s="233"/>
      <c r="T49" s="204"/>
      <c r="U49" s="204"/>
      <c r="V49" s="204"/>
      <c r="W49" s="204"/>
      <c r="X49" s="204"/>
      <c r="Y49" s="204"/>
      <c r="Z49" s="204"/>
      <c r="AA49" s="205"/>
      <c r="AB49" s="206"/>
      <c r="AC49" s="206"/>
      <c r="AD49" s="206"/>
      <c r="AE49" s="206"/>
      <c r="AF49" s="206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</row>
    <row r="50" spans="1:76" s="197" customFormat="1" x14ac:dyDescent="0.2">
      <c r="A50" s="193">
        <v>17</v>
      </c>
      <c r="B50" s="194" t="s">
        <v>229</v>
      </c>
      <c r="C50" s="195"/>
      <c r="D50" s="195">
        <v>29</v>
      </c>
      <c r="E50" s="195">
        <f>(D50/10)*2</f>
        <v>5.8</v>
      </c>
      <c r="F50" s="195"/>
      <c r="G50" s="195">
        <v>19.899999999999999</v>
      </c>
      <c r="H50" s="195">
        <f>(G50/10)*2</f>
        <v>3.9799999999999995</v>
      </c>
      <c r="L50" s="191">
        <f t="shared" si="5"/>
        <v>27.863999999999997</v>
      </c>
      <c r="M50" s="191">
        <f>'março 2026'!K50</f>
        <v>30.181000000000001</v>
      </c>
      <c r="N50" s="191">
        <f t="shared" si="1"/>
        <v>-2.3170000000000037</v>
      </c>
      <c r="O50" s="201">
        <f t="shared" si="2"/>
        <v>-8.31538903244331E-2</v>
      </c>
      <c r="P50" s="226">
        <f t="shared" si="3"/>
        <v>-8.31538903244331E-2</v>
      </c>
      <c r="Q50" s="237"/>
      <c r="R50" s="238"/>
      <c r="S50" s="237"/>
      <c r="T50" s="218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09"/>
    </row>
    <row r="51" spans="1:76" x14ac:dyDescent="0.2">
      <c r="A51" s="181">
        <v>18</v>
      </c>
      <c r="B51" s="194" t="s">
        <v>231</v>
      </c>
      <c r="C51" s="125"/>
      <c r="D51" s="125">
        <v>5.99</v>
      </c>
      <c r="E51" s="125">
        <f>D51</f>
        <v>5.99</v>
      </c>
      <c r="F51" s="125"/>
      <c r="G51" s="125">
        <v>3.99</v>
      </c>
      <c r="H51" s="125">
        <f>G51</f>
        <v>3.99</v>
      </c>
      <c r="L51" s="191">
        <f t="shared" si="5"/>
        <v>4.6560000000000006</v>
      </c>
      <c r="M51" s="191">
        <f>'março 2026'!K51</f>
        <v>3.9780000000000006</v>
      </c>
      <c r="N51" s="191">
        <f t="shared" si="1"/>
        <v>0.67799999999999994</v>
      </c>
      <c r="O51" s="202">
        <f t="shared" si="2"/>
        <v>0.14561855670103088</v>
      </c>
      <c r="P51" s="228">
        <f t="shared" si="3"/>
        <v>0.14561855670103088</v>
      </c>
      <c r="Q51" s="233"/>
      <c r="R51" s="233"/>
      <c r="S51" s="233"/>
      <c r="T51" s="205"/>
      <c r="U51" s="206"/>
      <c r="V51" s="206"/>
      <c r="W51" s="206"/>
      <c r="X51" s="206"/>
      <c r="Y51" s="206"/>
      <c r="Z51" s="206"/>
      <c r="AA51" s="206"/>
      <c r="AB51" s="185"/>
      <c r="AC51" s="185"/>
      <c r="AD51" s="185"/>
      <c r="AE51" s="185"/>
      <c r="AF51" s="185"/>
    </row>
    <row r="52" spans="1:76" x14ac:dyDescent="0.2">
      <c r="A52" s="181">
        <v>19</v>
      </c>
      <c r="B52" s="129" t="s">
        <v>328</v>
      </c>
      <c r="C52" s="125" t="s">
        <v>170</v>
      </c>
      <c r="D52" s="125">
        <v>18.989999999999998</v>
      </c>
      <c r="E52" s="125">
        <f>D52</f>
        <v>18.989999999999998</v>
      </c>
      <c r="F52" s="125" t="s">
        <v>170</v>
      </c>
      <c r="G52" s="125">
        <v>23.2</v>
      </c>
      <c r="H52" s="125">
        <f>G52</f>
        <v>23.2</v>
      </c>
      <c r="L52" s="191">
        <f t="shared" si="5"/>
        <v>20.882999999999999</v>
      </c>
      <c r="M52" s="191">
        <f>'março 2026'!K52</f>
        <v>20.866999999999997</v>
      </c>
      <c r="N52" s="191">
        <f t="shared" si="1"/>
        <v>1.6000000000001791E-2</v>
      </c>
      <c r="O52" s="201">
        <f t="shared" si="2"/>
        <v>7.6617344251313463E-4</v>
      </c>
      <c r="P52" s="226">
        <f t="shared" si="3"/>
        <v>7.6617344251313463E-4</v>
      </c>
      <c r="Q52" s="225"/>
      <c r="R52" s="232"/>
      <c r="S52" s="231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</row>
    <row r="53" spans="1:76" x14ac:dyDescent="0.2">
      <c r="A53" s="187">
        <v>20</v>
      </c>
      <c r="B53" s="129" t="s">
        <v>81</v>
      </c>
      <c r="C53" s="125" t="s">
        <v>171</v>
      </c>
      <c r="D53" s="125">
        <v>8.99</v>
      </c>
      <c r="E53" s="125">
        <f>D53*4</f>
        <v>35.96</v>
      </c>
      <c r="F53" s="125" t="s">
        <v>216</v>
      </c>
      <c r="G53" s="125">
        <v>10.199999999999999</v>
      </c>
      <c r="H53" s="125">
        <f>G53*4</f>
        <v>40.799999999999997</v>
      </c>
      <c r="L53" s="191">
        <f t="shared" si="5"/>
        <v>9.5510000000000002</v>
      </c>
      <c r="M53" s="191">
        <f>'março 2026'!K53</f>
        <v>9.2910000000000004</v>
      </c>
      <c r="N53" s="191">
        <f t="shared" si="1"/>
        <v>0.25999999999999979</v>
      </c>
      <c r="O53" s="201">
        <f t="shared" si="2"/>
        <v>2.7222280389487988E-2</v>
      </c>
      <c r="P53" s="230">
        <f t="shared" si="3"/>
        <v>2.7222280389487988E-2</v>
      </c>
      <c r="Q53" s="225"/>
      <c r="R53" s="232"/>
      <c r="S53" s="232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</row>
    <row r="54" spans="1:76" x14ac:dyDescent="0.2">
      <c r="A54" s="181"/>
      <c r="B54" s="114" t="s">
        <v>82</v>
      </c>
      <c r="C54" s="357">
        <f>SUM(E34:E53)</f>
        <v>262.21000000000004</v>
      </c>
      <c r="D54" s="358"/>
      <c r="E54" s="359"/>
      <c r="F54" s="357">
        <f>SUM(H34:H53)</f>
        <v>251.95</v>
      </c>
      <c r="G54" s="358"/>
      <c r="H54" s="359"/>
      <c r="P54" s="223"/>
      <c r="Q54" s="222"/>
      <c r="R54" s="220"/>
      <c r="S54" s="221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</row>
    <row r="55" spans="1:76" x14ac:dyDescent="0.2">
      <c r="A55" s="140"/>
      <c r="B55" s="153"/>
      <c r="C55" s="185"/>
      <c r="D55" s="185"/>
      <c r="E55" s="185"/>
      <c r="F55" s="185"/>
      <c r="P55" s="203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</row>
    <row r="56" spans="1:76" x14ac:dyDescent="0.2">
      <c r="A56" s="140"/>
      <c r="B56" s="135"/>
      <c r="C56" s="134"/>
      <c r="D56" s="134"/>
      <c r="E56" s="134"/>
      <c r="F56" s="134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</row>
    <row r="57" spans="1:76" x14ac:dyDescent="0.2">
      <c r="B57" s="124" t="s">
        <v>209</v>
      </c>
    </row>
    <row r="58" spans="1:76" x14ac:dyDescent="0.2">
      <c r="A58" s="361" t="s">
        <v>98</v>
      </c>
      <c r="B58" s="362"/>
      <c r="C58" s="363"/>
      <c r="F58" s="135" t="s">
        <v>246</v>
      </c>
      <c r="G58" s="185"/>
      <c r="H58" s="185"/>
      <c r="I58" s="185"/>
      <c r="J58" s="185"/>
      <c r="K58" s="185"/>
      <c r="L58" s="185"/>
      <c r="M58" s="185"/>
      <c r="N58" s="185"/>
      <c r="O58" s="185"/>
    </row>
    <row r="59" spans="1:76" x14ac:dyDescent="0.2">
      <c r="A59" s="116">
        <v>1</v>
      </c>
      <c r="B59" s="116" t="s">
        <v>90</v>
      </c>
      <c r="C59" s="186">
        <f>U31</f>
        <v>266.89000000000004</v>
      </c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40"/>
    </row>
    <row r="60" spans="1:76" x14ac:dyDescent="0.2">
      <c r="A60" s="116">
        <v>2</v>
      </c>
      <c r="B60" s="116" t="s">
        <v>89</v>
      </c>
      <c r="C60" s="186">
        <f>O31</f>
        <v>233.78800000000001</v>
      </c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40"/>
    </row>
    <row r="61" spans="1:76" x14ac:dyDescent="0.2">
      <c r="A61" s="116">
        <v>3</v>
      </c>
      <c r="B61" s="116" t="s">
        <v>100</v>
      </c>
      <c r="C61" s="186">
        <f>F54</f>
        <v>251.95</v>
      </c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40"/>
    </row>
    <row r="62" spans="1:76" x14ac:dyDescent="0.2">
      <c r="A62" s="116">
        <v>4</v>
      </c>
      <c r="B62" s="116" t="s">
        <v>86</v>
      </c>
      <c r="C62" s="186">
        <f>F31</f>
        <v>245.2</v>
      </c>
      <c r="F62" s="361" t="s">
        <v>102</v>
      </c>
      <c r="G62" s="362"/>
      <c r="H62" s="362"/>
      <c r="I62" s="362"/>
      <c r="J62" s="363"/>
      <c r="K62" s="185"/>
      <c r="L62" s="185"/>
      <c r="M62" s="185"/>
      <c r="N62" s="185"/>
      <c r="O62" s="185"/>
      <c r="P62" s="140"/>
    </row>
    <row r="63" spans="1:76" x14ac:dyDescent="0.2">
      <c r="A63" s="116">
        <v>5</v>
      </c>
      <c r="B63" s="116" t="s">
        <v>83</v>
      </c>
      <c r="C63" s="186">
        <v>286.87</v>
      </c>
      <c r="E63" s="183"/>
      <c r="F63" s="364" t="s">
        <v>321</v>
      </c>
      <c r="G63" s="364"/>
      <c r="H63" s="364"/>
      <c r="I63" s="365">
        <f>C60</f>
        <v>233.78800000000001</v>
      </c>
      <c r="J63" s="365"/>
      <c r="K63" s="185"/>
      <c r="L63" s="185"/>
      <c r="M63" s="185"/>
      <c r="N63" s="185"/>
      <c r="O63" s="185"/>
      <c r="P63" s="140"/>
    </row>
    <row r="64" spans="1:76" x14ac:dyDescent="0.2">
      <c r="A64" s="116">
        <v>6</v>
      </c>
      <c r="B64" s="116" t="s">
        <v>101</v>
      </c>
      <c r="C64" s="186">
        <f>C54</f>
        <v>262.21000000000004</v>
      </c>
      <c r="E64" s="183"/>
      <c r="F64" s="355" t="s">
        <v>176</v>
      </c>
      <c r="G64" s="355"/>
      <c r="H64" s="355"/>
      <c r="I64" s="356">
        <f>C67</f>
        <v>315.85799999999995</v>
      </c>
      <c r="J64" s="356"/>
      <c r="K64" s="185"/>
      <c r="L64" s="185"/>
      <c r="M64" s="185"/>
      <c r="N64" s="185"/>
      <c r="O64" s="185"/>
      <c r="P64" s="140"/>
    </row>
    <row r="65" spans="1:17" x14ac:dyDescent="0.2">
      <c r="A65" s="116">
        <v>7</v>
      </c>
      <c r="B65" s="116" t="s">
        <v>87</v>
      </c>
      <c r="C65" s="186">
        <f>I31</f>
        <v>298.98799999999994</v>
      </c>
      <c r="E65" s="117"/>
      <c r="F65" s="338" t="s">
        <v>106</v>
      </c>
      <c r="G65" s="338"/>
      <c r="H65" s="338"/>
      <c r="I65" s="339">
        <f>AVERAGE(C59:C68)</f>
        <v>272.46400000000006</v>
      </c>
      <c r="J65" s="339"/>
      <c r="K65" s="185"/>
      <c r="L65" s="185"/>
      <c r="M65" s="185"/>
      <c r="N65" s="189"/>
      <c r="O65" s="185"/>
      <c r="P65" s="140"/>
    </row>
    <row r="66" spans="1:17" x14ac:dyDescent="0.2">
      <c r="A66" s="116">
        <v>8</v>
      </c>
      <c r="B66" s="116" t="s">
        <v>94</v>
      </c>
      <c r="C66" s="186">
        <f>R31</f>
        <v>268.77800000000002</v>
      </c>
      <c r="E66" s="183"/>
      <c r="F66" s="340" t="s">
        <v>107</v>
      </c>
      <c r="G66" s="341"/>
      <c r="H66" s="342"/>
      <c r="I66" s="339">
        <f>'março 2026'!I65:J65</f>
        <v>285.91399999999999</v>
      </c>
      <c r="J66" s="339"/>
      <c r="K66" s="185"/>
      <c r="L66" s="185"/>
      <c r="M66" s="185"/>
      <c r="N66" s="185"/>
      <c r="O66" s="185"/>
    </row>
    <row r="67" spans="1:17" x14ac:dyDescent="0.2">
      <c r="A67" s="116">
        <v>9</v>
      </c>
      <c r="B67" s="116" t="s">
        <v>99</v>
      </c>
      <c r="C67" s="186">
        <f>X31</f>
        <v>315.85799999999995</v>
      </c>
      <c r="E67" s="183"/>
      <c r="F67" s="348" t="s">
        <v>108</v>
      </c>
      <c r="G67" s="349"/>
      <c r="H67" s="350"/>
      <c r="I67" s="351">
        <f>I65/I66-1*100%</f>
        <v>-4.7042117559825458E-2</v>
      </c>
      <c r="J67" s="352"/>
      <c r="K67" s="185"/>
      <c r="L67" s="185"/>
      <c r="M67" s="185"/>
      <c r="N67" s="185"/>
      <c r="O67" s="185"/>
    </row>
    <row r="68" spans="1:17" x14ac:dyDescent="0.2">
      <c r="A68" s="116">
        <v>10</v>
      </c>
      <c r="B68" s="116" t="s">
        <v>193</v>
      </c>
      <c r="C68" s="186">
        <f>L31</f>
        <v>294.10799999999995</v>
      </c>
      <c r="F68" s="185"/>
      <c r="G68" s="185"/>
      <c r="H68" s="185"/>
      <c r="I68" s="185"/>
      <c r="J68" s="185"/>
      <c r="K68" s="185"/>
      <c r="L68" s="185"/>
      <c r="M68" s="185"/>
      <c r="N68" s="185"/>
      <c r="O68" s="185"/>
    </row>
    <row r="69" spans="1:17" x14ac:dyDescent="0.2">
      <c r="F69" s="185"/>
      <c r="G69" s="185"/>
      <c r="H69" s="185"/>
      <c r="I69" s="185"/>
      <c r="J69" s="185"/>
      <c r="K69" s="185"/>
      <c r="L69" s="185"/>
      <c r="M69" s="185"/>
      <c r="N69" s="185"/>
      <c r="O69" s="185"/>
    </row>
    <row r="70" spans="1:17" x14ac:dyDescent="0.2">
      <c r="C70" s="123"/>
      <c r="F70" s="361" t="s">
        <v>104</v>
      </c>
      <c r="G70" s="362"/>
      <c r="H70" s="362"/>
      <c r="I70" s="362"/>
      <c r="J70" s="363"/>
      <c r="K70" s="185"/>
      <c r="M70" s="161" t="s">
        <v>208</v>
      </c>
      <c r="N70" s="161"/>
      <c r="O70" s="161"/>
    </row>
    <row r="71" spans="1:17" x14ac:dyDescent="0.2">
      <c r="A71" s="182"/>
      <c r="B71" s="157"/>
      <c r="C71" s="182"/>
      <c r="F71" s="364" t="s">
        <v>340</v>
      </c>
      <c r="G71" s="364"/>
      <c r="H71" s="364"/>
      <c r="I71" s="371">
        <v>0.23269999999999999</v>
      </c>
      <c r="J71" s="365"/>
      <c r="K71" s="185"/>
      <c r="M71" s="114" t="s">
        <v>233</v>
      </c>
      <c r="N71" s="114" t="s">
        <v>265</v>
      </c>
      <c r="O71" s="114" t="s">
        <v>293</v>
      </c>
      <c r="P71" s="114" t="s">
        <v>322</v>
      </c>
      <c r="Q71" s="188" t="s">
        <v>323</v>
      </c>
    </row>
    <row r="72" spans="1:17" x14ac:dyDescent="0.2">
      <c r="A72" s="336"/>
      <c r="B72" s="336"/>
      <c r="C72" s="336"/>
      <c r="F72" s="364" t="s">
        <v>338</v>
      </c>
      <c r="G72" s="364"/>
      <c r="H72" s="364"/>
      <c r="I72" s="371">
        <v>0.15049999999999999</v>
      </c>
      <c r="J72" s="365"/>
      <c r="K72" s="185"/>
      <c r="M72" s="125">
        <f>'Janeiro 2026'!H38</f>
        <v>273.38</v>
      </c>
      <c r="N72" s="125">
        <f>'fevereiro 2026'!I63</f>
        <v>282.24</v>
      </c>
      <c r="O72" s="125">
        <f>'março 2026'!I63</f>
        <v>242.45</v>
      </c>
      <c r="P72" s="125">
        <f>'Abril 2026'!I63</f>
        <v>233.78800000000001</v>
      </c>
      <c r="Q72" s="125" t="e">
        <f>'[1]maio 2026'!J63</f>
        <v>#REF!</v>
      </c>
    </row>
    <row r="73" spans="1:17" x14ac:dyDescent="0.2">
      <c r="A73" s="158"/>
      <c r="B73" s="158"/>
      <c r="C73" s="159"/>
      <c r="F73" s="364" t="s">
        <v>339</v>
      </c>
      <c r="G73" s="364"/>
      <c r="H73" s="364"/>
      <c r="I73" s="371">
        <v>0.14050000000000001</v>
      </c>
      <c r="J73" s="365"/>
      <c r="K73" s="185"/>
      <c r="L73" s="354"/>
      <c r="M73" s="354"/>
      <c r="N73" s="354"/>
      <c r="O73" s="354"/>
    </row>
    <row r="74" spans="1:17" x14ac:dyDescent="0.2">
      <c r="A74" s="158"/>
      <c r="B74" s="158"/>
      <c r="C74" s="160"/>
      <c r="F74" s="353"/>
      <c r="G74" s="353"/>
      <c r="H74" s="353"/>
      <c r="I74" s="370"/>
      <c r="J74" s="370"/>
      <c r="K74" s="185"/>
      <c r="L74" s="354" t="s">
        <v>337</v>
      </c>
      <c r="M74" s="354"/>
      <c r="N74" s="354"/>
      <c r="O74" s="354"/>
      <c r="P74" s="354"/>
      <c r="Q74" s="354"/>
    </row>
    <row r="75" spans="1:17" x14ac:dyDescent="0.2">
      <c r="A75" s="158"/>
      <c r="B75" s="158"/>
      <c r="C75" s="160"/>
      <c r="F75" s="336"/>
      <c r="G75" s="336"/>
      <c r="H75" s="336"/>
      <c r="I75" s="336"/>
      <c r="J75" s="336"/>
      <c r="K75" s="185"/>
      <c r="L75" s="185"/>
      <c r="M75" s="185"/>
      <c r="N75" s="185"/>
      <c r="O75" s="185"/>
    </row>
    <row r="76" spans="1:17" x14ac:dyDescent="0.2">
      <c r="A76" s="158"/>
      <c r="B76" s="158"/>
      <c r="C76" s="160"/>
      <c r="F76" s="375"/>
      <c r="G76" s="375"/>
      <c r="H76" s="375"/>
      <c r="I76" s="376"/>
      <c r="J76" s="377"/>
      <c r="K76" s="185"/>
      <c r="L76" s="185"/>
      <c r="M76" s="185"/>
      <c r="N76" s="185"/>
      <c r="O76" s="185"/>
    </row>
    <row r="77" spans="1:17" x14ac:dyDescent="0.2">
      <c r="A77" s="158"/>
      <c r="B77" s="158"/>
      <c r="C77" s="160"/>
      <c r="F77" s="134"/>
      <c r="G77" s="185"/>
      <c r="H77" s="185"/>
      <c r="I77" s="185"/>
      <c r="J77" s="185"/>
      <c r="K77" s="185"/>
      <c r="L77" s="185"/>
      <c r="M77" s="185"/>
      <c r="N77" s="185"/>
      <c r="O77" s="185"/>
    </row>
    <row r="78" spans="1:17" x14ac:dyDescent="0.2">
      <c r="A78" s="158"/>
      <c r="B78" s="158"/>
      <c r="C78" s="160"/>
      <c r="J78" s="182"/>
      <c r="K78" s="182"/>
      <c r="L78" s="182"/>
      <c r="M78" s="182"/>
      <c r="N78" s="182"/>
    </row>
    <row r="79" spans="1:17" x14ac:dyDescent="0.2">
      <c r="A79" s="158"/>
      <c r="B79" s="158"/>
      <c r="C79" s="160"/>
    </row>
    <row r="80" spans="1:17" x14ac:dyDescent="0.2">
      <c r="A80" s="158"/>
      <c r="B80" s="158"/>
      <c r="C80" s="160"/>
      <c r="G80" s="155"/>
      <c r="H80" s="156"/>
      <c r="I80" s="155"/>
    </row>
    <row r="81" spans="1:9" x14ac:dyDescent="0.2">
      <c r="A81" s="158"/>
      <c r="B81" s="158"/>
      <c r="C81" s="160"/>
      <c r="G81" s="336"/>
      <c r="H81" s="336"/>
      <c r="I81" s="336"/>
    </row>
    <row r="82" spans="1:9" x14ac:dyDescent="0.2">
      <c r="A82" s="158"/>
      <c r="B82" s="158"/>
      <c r="C82" s="160"/>
      <c r="G82" s="158"/>
      <c r="H82" s="158"/>
      <c r="I82" s="159"/>
    </row>
    <row r="83" spans="1:9" x14ac:dyDescent="0.2">
      <c r="A83" s="154"/>
      <c r="B83" s="154"/>
      <c r="C83" s="185"/>
      <c r="G83" s="158"/>
      <c r="H83" s="158"/>
      <c r="I83" s="160"/>
    </row>
    <row r="84" spans="1:9" x14ac:dyDescent="0.2">
      <c r="A84" s="154"/>
      <c r="B84" s="154"/>
      <c r="C84" s="185"/>
      <c r="G84" s="158"/>
      <c r="H84" s="158"/>
      <c r="I84" s="160"/>
    </row>
    <row r="85" spans="1:9" x14ac:dyDescent="0.2">
      <c r="A85" s="154"/>
      <c r="B85" s="154"/>
      <c r="C85" s="185"/>
      <c r="G85" s="158"/>
      <c r="H85" s="158"/>
      <c r="I85" s="160"/>
    </row>
    <row r="86" spans="1:9" x14ac:dyDescent="0.2">
      <c r="A86" s="154"/>
      <c r="B86" s="154"/>
      <c r="C86" s="185"/>
      <c r="G86" s="158"/>
      <c r="H86" s="158"/>
      <c r="I86" s="160"/>
    </row>
    <row r="87" spans="1:9" x14ac:dyDescent="0.2">
      <c r="A87" s="140"/>
      <c r="B87" s="140"/>
      <c r="C87" s="140"/>
      <c r="G87" s="158"/>
      <c r="H87" s="158"/>
      <c r="I87" s="160"/>
    </row>
    <row r="88" spans="1:9" x14ac:dyDescent="0.2">
      <c r="G88" s="158"/>
      <c r="H88" s="158"/>
      <c r="I88" s="160"/>
    </row>
    <row r="89" spans="1:9" x14ac:dyDescent="0.2">
      <c r="G89" s="158"/>
      <c r="H89" s="158"/>
      <c r="I89" s="160"/>
    </row>
    <row r="90" spans="1:9" x14ac:dyDescent="0.2">
      <c r="G90" s="158"/>
      <c r="H90" s="158"/>
      <c r="I90" s="160"/>
    </row>
    <row r="91" spans="1:9" x14ac:dyDescent="0.2">
      <c r="G91" s="158"/>
      <c r="H91" s="158"/>
      <c r="I91" s="160"/>
    </row>
    <row r="92" spans="1:9" x14ac:dyDescent="0.2">
      <c r="G92" s="183"/>
      <c r="H92" s="140"/>
      <c r="I92" s="140"/>
    </row>
  </sheetData>
  <mergeCells count="57">
    <mergeCell ref="F75:J75"/>
    <mergeCell ref="F76:H76"/>
    <mergeCell ref="I76:J76"/>
    <mergeCell ref="G81:I81"/>
    <mergeCell ref="F73:H73"/>
    <mergeCell ref="I73:J73"/>
    <mergeCell ref="L73:O73"/>
    <mergeCell ref="F74:H74"/>
    <mergeCell ref="I74:J74"/>
    <mergeCell ref="F67:H67"/>
    <mergeCell ref="I67:J67"/>
    <mergeCell ref="F70:J70"/>
    <mergeCell ref="F71:H71"/>
    <mergeCell ref="I71:J71"/>
    <mergeCell ref="L74:Q74"/>
    <mergeCell ref="A72:C72"/>
    <mergeCell ref="F72:H72"/>
    <mergeCell ref="I72:J72"/>
    <mergeCell ref="F64:H64"/>
    <mergeCell ref="I64:J64"/>
    <mergeCell ref="F65:H65"/>
    <mergeCell ref="I65:J65"/>
    <mergeCell ref="F66:H66"/>
    <mergeCell ref="I66:J66"/>
    <mergeCell ref="C54:E54"/>
    <mergeCell ref="F54:H54"/>
    <mergeCell ref="A58:C58"/>
    <mergeCell ref="F62:J62"/>
    <mergeCell ref="F63:H63"/>
    <mergeCell ref="I63:J63"/>
    <mergeCell ref="U31:W31"/>
    <mergeCell ref="X31:Z31"/>
    <mergeCell ref="AA31:AC31"/>
    <mergeCell ref="A32:A33"/>
    <mergeCell ref="B32:B33"/>
    <mergeCell ref="C32:E32"/>
    <mergeCell ref="F32:H32"/>
    <mergeCell ref="C31:E31"/>
    <mergeCell ref="F31:H31"/>
    <mergeCell ref="I31:K31"/>
    <mergeCell ref="L31:N31"/>
    <mergeCell ref="O31:Q31"/>
    <mergeCell ref="R31:T31"/>
    <mergeCell ref="L32:O32"/>
    <mergeCell ref="AA9:AC9"/>
    <mergeCell ref="B7:K7"/>
    <mergeCell ref="B8:K8"/>
    <mergeCell ref="A9:A10"/>
    <mergeCell ref="B9:B10"/>
    <mergeCell ref="C9:E9"/>
    <mergeCell ref="F9:H9"/>
    <mergeCell ref="I9:K9"/>
    <mergeCell ref="L9:N9"/>
    <mergeCell ref="O9:Q9"/>
    <mergeCell ref="R9:T9"/>
    <mergeCell ref="U9:W9"/>
    <mergeCell ref="X9:Z9"/>
  </mergeCells>
  <pageMargins left="0.511811024" right="0.511811024" top="0.78740157499999996" bottom="0.78740157499999996" header="0.31496062000000002" footer="0.31496062000000002"/>
  <pageSetup paperSize="9" scale="46" fitToWidth="0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BX92"/>
  <sheetViews>
    <sheetView topLeftCell="A4" zoomScale="110" zoomScaleNormal="110" zoomScaleSheetLayoutView="70" workbookViewId="0">
      <selection activeCell="R15" sqref="R15"/>
    </sheetView>
  </sheetViews>
  <sheetFormatPr defaultRowHeight="12.75" x14ac:dyDescent="0.2"/>
  <cols>
    <col min="1" max="1" width="4" style="215" customWidth="1"/>
    <col min="2" max="2" width="30.5703125" style="215" customWidth="1"/>
    <col min="3" max="3" width="12.5703125" style="215" customWidth="1"/>
    <col min="4" max="5" width="9.85546875" style="215" customWidth="1"/>
    <col min="6" max="6" width="10.85546875" style="215" customWidth="1"/>
    <col min="7" max="7" width="10.7109375" style="215" customWidth="1"/>
    <col min="8" max="8" width="13.28515625" style="215" customWidth="1"/>
    <col min="9" max="9" width="11.140625" style="215" customWidth="1"/>
    <col min="10" max="10" width="11" style="215" customWidth="1"/>
    <col min="11" max="11" width="10" style="215" customWidth="1"/>
    <col min="12" max="12" width="10.42578125" style="215" customWidth="1"/>
    <col min="13" max="13" width="11" style="215" customWidth="1"/>
    <col min="14" max="14" width="10.7109375" style="215" customWidth="1"/>
    <col min="15" max="15" width="10.85546875" style="215" customWidth="1"/>
    <col min="16" max="16" width="11.28515625" style="215" customWidth="1"/>
    <col min="17" max="17" width="10.85546875" style="215" bestFit="1" customWidth="1"/>
    <col min="18" max="18" width="10.7109375" style="215" customWidth="1"/>
    <col min="19" max="20" width="10" style="215" customWidth="1"/>
    <col min="21" max="21" width="11.5703125" style="215" customWidth="1"/>
    <col min="22" max="23" width="10" style="215" customWidth="1"/>
    <col min="24" max="24" width="11" style="215" customWidth="1"/>
    <col min="25" max="25" width="10" style="215" customWidth="1"/>
    <col min="26" max="26" width="10.7109375" style="215" customWidth="1"/>
    <col min="27" max="29" width="10" style="215" customWidth="1"/>
    <col min="30" max="30" width="9" style="215" customWidth="1"/>
    <col min="31" max="31" width="10" style="215" bestFit="1" customWidth="1"/>
    <col min="32" max="32" width="11.5703125" style="215" customWidth="1"/>
    <col min="33" max="16384" width="9.140625" style="215"/>
  </cols>
  <sheetData>
    <row r="7" spans="1:29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29" ht="14.25" x14ac:dyDescent="0.2">
      <c r="B8" s="368" t="s">
        <v>341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29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193</v>
      </c>
      <c r="M9" s="366"/>
      <c r="N9" s="366"/>
      <c r="O9" s="366" t="s">
        <v>116</v>
      </c>
      <c r="P9" s="366"/>
      <c r="Q9" s="366"/>
      <c r="R9" s="366" t="s">
        <v>117</v>
      </c>
      <c r="S9" s="366"/>
      <c r="T9" s="366"/>
      <c r="U9" s="366" t="s">
        <v>90</v>
      </c>
      <c r="V9" s="366"/>
      <c r="W9" s="366"/>
      <c r="X9" s="366" t="s">
        <v>99</v>
      </c>
      <c r="Y9" s="366"/>
      <c r="Z9" s="366"/>
      <c r="AA9" s="373"/>
      <c r="AB9" s="373"/>
      <c r="AC9" s="373"/>
    </row>
    <row r="10" spans="1:29" x14ac:dyDescent="0.2">
      <c r="A10" s="317"/>
      <c r="B10" s="311"/>
      <c r="C10" s="192" t="s">
        <v>84</v>
      </c>
      <c r="D10" s="192" t="s">
        <v>324</v>
      </c>
      <c r="E10" s="192" t="s">
        <v>96</v>
      </c>
      <c r="F10" s="211" t="s">
        <v>84</v>
      </c>
      <c r="G10" s="211" t="s">
        <v>324</v>
      </c>
      <c r="H10" s="211" t="s">
        <v>85</v>
      </c>
      <c r="I10" s="192" t="s">
        <v>84</v>
      </c>
      <c r="J10" s="211" t="s">
        <v>324</v>
      </c>
      <c r="K10" s="192" t="s">
        <v>85</v>
      </c>
      <c r="L10" s="192" t="s">
        <v>84</v>
      </c>
      <c r="M10" s="211" t="s">
        <v>324</v>
      </c>
      <c r="N10" s="192" t="s">
        <v>85</v>
      </c>
      <c r="O10" s="192" t="s">
        <v>84</v>
      </c>
      <c r="P10" s="211" t="s">
        <v>324</v>
      </c>
      <c r="Q10" s="192" t="s">
        <v>85</v>
      </c>
      <c r="R10" s="192" t="s">
        <v>84</v>
      </c>
      <c r="S10" s="211" t="s">
        <v>324</v>
      </c>
      <c r="T10" s="192" t="s">
        <v>85</v>
      </c>
      <c r="U10" s="192" t="s">
        <v>84</v>
      </c>
      <c r="V10" s="211" t="s">
        <v>324</v>
      </c>
      <c r="W10" s="192" t="s">
        <v>85</v>
      </c>
      <c r="X10" s="192" t="s">
        <v>84</v>
      </c>
      <c r="Y10" s="211" t="s">
        <v>324</v>
      </c>
      <c r="Z10" s="192" t="s">
        <v>85</v>
      </c>
      <c r="AA10" s="214"/>
      <c r="AB10" s="214"/>
      <c r="AC10" s="214"/>
    </row>
    <row r="11" spans="1:29" x14ac:dyDescent="0.2">
      <c r="A11" s="212">
        <v>1</v>
      </c>
      <c r="B11" s="129" t="s">
        <v>75</v>
      </c>
      <c r="C11" s="125" t="s">
        <v>198</v>
      </c>
      <c r="D11" s="125">
        <v>3.29</v>
      </c>
      <c r="E11" s="125">
        <f>D11*3</f>
        <v>9.870000000000001</v>
      </c>
      <c r="F11" s="125" t="s">
        <v>198</v>
      </c>
      <c r="G11" s="125">
        <v>2.99</v>
      </c>
      <c r="H11" s="125">
        <f>G11*3</f>
        <v>8.9700000000000006</v>
      </c>
      <c r="I11" s="125" t="s">
        <v>269</v>
      </c>
      <c r="J11" s="125">
        <v>3.59</v>
      </c>
      <c r="K11" s="125">
        <f>J11*3</f>
        <v>10.77</v>
      </c>
      <c r="L11" s="125" t="s">
        <v>201</v>
      </c>
      <c r="M11" s="125">
        <v>2.99</v>
      </c>
      <c r="N11" s="125">
        <f>M11*3</f>
        <v>8.9700000000000006</v>
      </c>
      <c r="O11" s="125" t="s">
        <v>118</v>
      </c>
      <c r="P11" s="125">
        <v>2.79</v>
      </c>
      <c r="Q11" s="125">
        <f>P11*3</f>
        <v>8.370000000000001</v>
      </c>
      <c r="R11" s="125" t="s">
        <v>348</v>
      </c>
      <c r="S11" s="125">
        <v>2.79</v>
      </c>
      <c r="T11" s="125">
        <f>S11*3</f>
        <v>8.370000000000001</v>
      </c>
      <c r="U11" s="125" t="s">
        <v>198</v>
      </c>
      <c r="V11" s="125">
        <v>3.6</v>
      </c>
      <c r="W11" s="125">
        <f>V11*3</f>
        <v>10.8</v>
      </c>
      <c r="X11" s="125" t="s">
        <v>118</v>
      </c>
      <c r="Y11" s="125">
        <v>3.49</v>
      </c>
      <c r="Z11" s="125">
        <f>Y11*3</f>
        <v>10.47</v>
      </c>
      <c r="AA11" s="147"/>
      <c r="AB11" s="147"/>
      <c r="AC11" s="147"/>
    </row>
    <row r="12" spans="1:29" x14ac:dyDescent="0.2">
      <c r="A12" s="212">
        <v>2</v>
      </c>
      <c r="B12" s="129" t="s">
        <v>105</v>
      </c>
      <c r="C12" s="125" t="s">
        <v>211</v>
      </c>
      <c r="D12" s="125">
        <v>3.99</v>
      </c>
      <c r="E12" s="125">
        <f>D12*4</f>
        <v>15.96</v>
      </c>
      <c r="F12" s="125" t="s">
        <v>343</v>
      </c>
      <c r="G12" s="125">
        <v>4.3899999999999997</v>
      </c>
      <c r="H12" s="125">
        <f>G12*4</f>
        <v>17.559999999999999</v>
      </c>
      <c r="I12" s="125" t="s">
        <v>125</v>
      </c>
      <c r="J12" s="125">
        <v>3.79</v>
      </c>
      <c r="K12" s="125">
        <f>J12*4</f>
        <v>15.16</v>
      </c>
      <c r="L12" s="125" t="s">
        <v>199</v>
      </c>
      <c r="M12" s="125">
        <v>3.99</v>
      </c>
      <c r="N12" s="125">
        <f>M12*4</f>
        <v>15.96</v>
      </c>
      <c r="O12" s="127" t="s">
        <v>256</v>
      </c>
      <c r="P12" s="125">
        <v>2.99</v>
      </c>
      <c r="Q12" s="125">
        <f>P12*4</f>
        <v>11.96</v>
      </c>
      <c r="R12" s="125" t="s">
        <v>349</v>
      </c>
      <c r="S12" s="125">
        <v>3.79</v>
      </c>
      <c r="T12" s="125">
        <f>S12*4</f>
        <v>15.16</v>
      </c>
      <c r="U12" s="125" t="s">
        <v>121</v>
      </c>
      <c r="V12" s="125">
        <v>3.99</v>
      </c>
      <c r="W12" s="125">
        <f>V12*4</f>
        <v>15.96</v>
      </c>
      <c r="X12" s="125" t="s">
        <v>257</v>
      </c>
      <c r="Y12" s="125">
        <v>4.99</v>
      </c>
      <c r="Z12" s="125">
        <f>Y12*4</f>
        <v>19.96</v>
      </c>
      <c r="AA12" s="147"/>
      <c r="AB12" s="147"/>
      <c r="AC12" s="147"/>
    </row>
    <row r="13" spans="1:29" x14ac:dyDescent="0.2">
      <c r="A13" s="212">
        <v>3</v>
      </c>
      <c r="B13" s="129" t="s">
        <v>109</v>
      </c>
      <c r="C13" s="125" t="s">
        <v>318</v>
      </c>
      <c r="D13" s="125">
        <v>7.59</v>
      </c>
      <c r="E13" s="125">
        <f>D13*4</f>
        <v>30.36</v>
      </c>
      <c r="F13" s="125" t="s">
        <v>314</v>
      </c>
      <c r="G13" s="125">
        <v>7.49</v>
      </c>
      <c r="H13" s="125">
        <f>G13*4</f>
        <v>29.96</v>
      </c>
      <c r="I13" s="125" t="s">
        <v>194</v>
      </c>
      <c r="J13" s="125">
        <v>6.49</v>
      </c>
      <c r="K13" s="125">
        <f>J13*4</f>
        <v>25.96</v>
      </c>
      <c r="L13" s="125" t="s">
        <v>194</v>
      </c>
      <c r="M13" s="125">
        <v>7.38</v>
      </c>
      <c r="N13" s="125">
        <f>M13*4</f>
        <v>29.52</v>
      </c>
      <c r="O13" s="125" t="s">
        <v>129</v>
      </c>
      <c r="P13" s="125">
        <v>5.49</v>
      </c>
      <c r="Q13" s="125">
        <f>P13*4</f>
        <v>21.96</v>
      </c>
      <c r="R13" s="125" t="s">
        <v>214</v>
      </c>
      <c r="S13" s="125">
        <v>6.49</v>
      </c>
      <c r="T13" s="125">
        <f>S13*4</f>
        <v>25.96</v>
      </c>
      <c r="U13" s="125" t="s">
        <v>214</v>
      </c>
      <c r="V13" s="125">
        <v>6.29</v>
      </c>
      <c r="W13" s="125">
        <f>V13*4</f>
        <v>25.16</v>
      </c>
      <c r="X13" s="125" t="s">
        <v>194</v>
      </c>
      <c r="Y13" s="125">
        <v>7.29</v>
      </c>
      <c r="Z13" s="125">
        <f>Y13*4</f>
        <v>29.16</v>
      </c>
      <c r="AA13" s="147"/>
      <c r="AB13" s="147"/>
      <c r="AC13" s="147"/>
    </row>
    <row r="14" spans="1:29" ht="13.5" customHeight="1" x14ac:dyDescent="0.2">
      <c r="A14" s="212">
        <v>4</v>
      </c>
      <c r="B14" s="129" t="s">
        <v>110</v>
      </c>
      <c r="C14" s="217" t="s">
        <v>314</v>
      </c>
      <c r="D14" s="125">
        <v>4.79</v>
      </c>
      <c r="E14" s="125">
        <f>D14*3</f>
        <v>14.370000000000001</v>
      </c>
      <c r="F14" s="125" t="s">
        <v>344</v>
      </c>
      <c r="G14" s="125">
        <v>4.29</v>
      </c>
      <c r="H14" s="125">
        <f>G14*3</f>
        <v>12.870000000000001</v>
      </c>
      <c r="I14" s="128" t="s">
        <v>314</v>
      </c>
      <c r="J14" s="125">
        <v>4.79</v>
      </c>
      <c r="K14" s="125">
        <f>J14*3</f>
        <v>14.370000000000001</v>
      </c>
      <c r="L14" s="125" t="s">
        <v>345</v>
      </c>
      <c r="M14" s="125">
        <v>6.15</v>
      </c>
      <c r="N14" s="125">
        <f>M14*3</f>
        <v>18.450000000000003</v>
      </c>
      <c r="O14" s="125" t="s">
        <v>314</v>
      </c>
      <c r="P14" s="125">
        <v>4.79</v>
      </c>
      <c r="Q14" s="125">
        <f>P14*3</f>
        <v>14.370000000000001</v>
      </c>
      <c r="R14" s="125" t="s">
        <v>214</v>
      </c>
      <c r="S14" s="125">
        <v>4.8899999999999997</v>
      </c>
      <c r="T14" s="125">
        <f>S14*3</f>
        <v>14.669999999999998</v>
      </c>
      <c r="U14" s="125" t="s">
        <v>214</v>
      </c>
      <c r="V14" s="125">
        <v>4.1900000000000004</v>
      </c>
      <c r="W14" s="125">
        <f>V14*3</f>
        <v>12.57</v>
      </c>
      <c r="X14" s="125" t="s">
        <v>189</v>
      </c>
      <c r="Y14" s="125">
        <v>6.69</v>
      </c>
      <c r="Z14" s="125">
        <f>Y14*3</f>
        <v>20.07</v>
      </c>
      <c r="AA14" s="147"/>
      <c r="AB14" s="147"/>
      <c r="AC14" s="147"/>
    </row>
    <row r="15" spans="1:29" ht="13.5" customHeight="1" x14ac:dyDescent="0.2">
      <c r="A15" s="212">
        <v>5</v>
      </c>
      <c r="B15" s="129" t="s">
        <v>329</v>
      </c>
      <c r="C15" s="125" t="s">
        <v>222</v>
      </c>
      <c r="D15" s="125">
        <v>1.99</v>
      </c>
      <c r="E15" s="125">
        <f>D15</f>
        <v>1.99</v>
      </c>
      <c r="F15" s="125" t="s">
        <v>222</v>
      </c>
      <c r="G15" s="125">
        <v>2.99</v>
      </c>
      <c r="H15" s="125">
        <f>G15</f>
        <v>2.99</v>
      </c>
      <c r="I15" s="128" t="s">
        <v>303</v>
      </c>
      <c r="J15" s="125">
        <v>2.4900000000000002</v>
      </c>
      <c r="K15" s="125">
        <f>J15</f>
        <v>2.4900000000000002</v>
      </c>
      <c r="L15" s="125" t="s">
        <v>222</v>
      </c>
      <c r="M15" s="125">
        <v>1.99</v>
      </c>
      <c r="N15" s="125">
        <f>M15</f>
        <v>1.99</v>
      </c>
      <c r="O15" s="125" t="s">
        <v>222</v>
      </c>
      <c r="P15" s="125">
        <v>1.79</v>
      </c>
      <c r="Q15" s="125">
        <f>P15</f>
        <v>1.79</v>
      </c>
      <c r="R15" s="125" t="s">
        <v>222</v>
      </c>
      <c r="S15" s="125">
        <v>2.99</v>
      </c>
      <c r="T15" s="125">
        <f>S15*3</f>
        <v>8.9700000000000006</v>
      </c>
      <c r="U15" s="125" t="s">
        <v>222</v>
      </c>
      <c r="V15" s="125">
        <v>1.79</v>
      </c>
      <c r="W15" s="125">
        <f>V15*3</f>
        <v>5.37</v>
      </c>
      <c r="X15" s="125" t="s">
        <v>222</v>
      </c>
      <c r="Y15" s="125">
        <v>2.59</v>
      </c>
      <c r="Z15" s="125">
        <v>5.66</v>
      </c>
      <c r="AA15" s="147"/>
      <c r="AB15" s="147"/>
      <c r="AC15" s="147"/>
    </row>
    <row r="16" spans="1:29" x14ac:dyDescent="0.2">
      <c r="A16" s="212">
        <v>6</v>
      </c>
      <c r="B16" s="194" t="s">
        <v>16</v>
      </c>
      <c r="C16" s="125" t="s">
        <v>137</v>
      </c>
      <c r="D16" s="125">
        <v>1.99</v>
      </c>
      <c r="E16" s="125">
        <f>D16</f>
        <v>1.99</v>
      </c>
      <c r="F16" s="125" t="s">
        <v>141</v>
      </c>
      <c r="G16" s="125">
        <v>1.99</v>
      </c>
      <c r="H16" s="125">
        <f>G16</f>
        <v>1.99</v>
      </c>
      <c r="I16" s="125" t="s">
        <v>139</v>
      </c>
      <c r="J16" s="125">
        <v>1.19</v>
      </c>
      <c r="K16" s="125">
        <f>J16</f>
        <v>1.19</v>
      </c>
      <c r="L16" s="125" t="s">
        <v>141</v>
      </c>
      <c r="M16" s="125">
        <v>1.75</v>
      </c>
      <c r="N16" s="125">
        <f>M16</f>
        <v>1.75</v>
      </c>
      <c r="O16" s="125" t="s">
        <v>141</v>
      </c>
      <c r="P16" s="125">
        <v>0.99</v>
      </c>
      <c r="Q16" s="125">
        <f>P16</f>
        <v>0.99</v>
      </c>
      <c r="R16" s="125" t="s">
        <v>139</v>
      </c>
      <c r="S16" s="125">
        <v>1.49</v>
      </c>
      <c r="T16" s="125">
        <f>S16</f>
        <v>1.49</v>
      </c>
      <c r="U16" s="125" t="s">
        <v>137</v>
      </c>
      <c r="V16" s="125">
        <v>1.4</v>
      </c>
      <c r="W16" s="125">
        <f>V16</f>
        <v>1.4</v>
      </c>
      <c r="X16" s="217" t="s">
        <v>300</v>
      </c>
      <c r="Y16" s="125">
        <v>1.69</v>
      </c>
      <c r="Z16" s="125">
        <f>Y16</f>
        <v>1.69</v>
      </c>
      <c r="AA16" s="147"/>
      <c r="AB16" s="147"/>
      <c r="AC16" s="147"/>
    </row>
    <row r="17" spans="1:32" x14ac:dyDescent="0.2">
      <c r="A17" s="212">
        <v>7</v>
      </c>
      <c r="B17" s="129" t="s">
        <v>111</v>
      </c>
      <c r="C17" s="125" t="s">
        <v>190</v>
      </c>
      <c r="D17" s="125">
        <v>2.4900000000000002</v>
      </c>
      <c r="E17" s="125">
        <f>D17*2</f>
        <v>4.9800000000000004</v>
      </c>
      <c r="F17" s="125" t="s">
        <v>187</v>
      </c>
      <c r="G17" s="125">
        <v>2.99</v>
      </c>
      <c r="H17" s="125">
        <f>G17*2</f>
        <v>5.98</v>
      </c>
      <c r="I17" s="125" t="s">
        <v>187</v>
      </c>
      <c r="J17" s="125">
        <v>2.29</v>
      </c>
      <c r="K17" s="125">
        <f>J17*2</f>
        <v>4.58</v>
      </c>
      <c r="L17" s="125" t="s">
        <v>346</v>
      </c>
      <c r="M17" s="125">
        <v>5.0599999999999996</v>
      </c>
      <c r="N17" s="125">
        <f>M17*2</f>
        <v>10.119999999999999</v>
      </c>
      <c r="O17" s="125" t="s">
        <v>190</v>
      </c>
      <c r="P17" s="125">
        <v>1.69</v>
      </c>
      <c r="Q17" s="125">
        <f>P17*2</f>
        <v>3.38</v>
      </c>
      <c r="R17" s="125" t="s">
        <v>350</v>
      </c>
      <c r="S17" s="125">
        <v>1.79</v>
      </c>
      <c r="T17" s="125">
        <f>S17*2</f>
        <v>3.58</v>
      </c>
      <c r="U17" s="125" t="s">
        <v>190</v>
      </c>
      <c r="V17" s="125">
        <v>2.19</v>
      </c>
      <c r="W17" s="125">
        <f>V17*2</f>
        <v>4.38</v>
      </c>
      <c r="X17" s="125" t="s">
        <v>190</v>
      </c>
      <c r="Y17" s="125">
        <v>2.29</v>
      </c>
      <c r="Z17" s="125">
        <f>Y17*2</f>
        <v>4.58</v>
      </c>
      <c r="AA17" s="147"/>
      <c r="AB17" s="147"/>
      <c r="AC17" s="147"/>
    </row>
    <row r="18" spans="1:32" x14ac:dyDescent="0.2">
      <c r="A18" s="212">
        <v>8</v>
      </c>
      <c r="B18" s="129" t="s">
        <v>325</v>
      </c>
      <c r="C18" s="125" t="s">
        <v>244</v>
      </c>
      <c r="D18" s="125">
        <v>7.79</v>
      </c>
      <c r="E18" s="125">
        <f>D18</f>
        <v>7.79</v>
      </c>
      <c r="F18" s="125" t="s">
        <v>149</v>
      </c>
      <c r="G18" s="125">
        <v>6.99</v>
      </c>
      <c r="H18" s="125">
        <f>G18</f>
        <v>6.99</v>
      </c>
      <c r="I18" s="125" t="s">
        <v>244</v>
      </c>
      <c r="J18" s="125">
        <v>7.49</v>
      </c>
      <c r="K18" s="125">
        <f>J18</f>
        <v>7.49</v>
      </c>
      <c r="L18" s="125" t="s">
        <v>149</v>
      </c>
      <c r="M18" s="125">
        <v>9.99</v>
      </c>
      <c r="N18" s="125">
        <f>M18</f>
        <v>9.99</v>
      </c>
      <c r="O18" s="125" t="s">
        <v>152</v>
      </c>
      <c r="P18" s="125">
        <v>6.99</v>
      </c>
      <c r="Q18" s="125">
        <f>P18</f>
        <v>6.99</v>
      </c>
      <c r="R18" s="125" t="s">
        <v>244</v>
      </c>
      <c r="S18" s="125">
        <v>6.79</v>
      </c>
      <c r="T18" s="125">
        <f>S18</f>
        <v>6.79</v>
      </c>
      <c r="U18" s="125" t="s">
        <v>315</v>
      </c>
      <c r="V18" s="125">
        <v>6.99</v>
      </c>
      <c r="W18" s="125">
        <f>V18</f>
        <v>6.99</v>
      </c>
      <c r="X18" s="125" t="s">
        <v>244</v>
      </c>
      <c r="Y18" s="125">
        <v>8.19</v>
      </c>
      <c r="Z18" s="125">
        <f>Y18</f>
        <v>8.19</v>
      </c>
      <c r="AA18" s="147"/>
      <c r="AB18" s="147"/>
      <c r="AC18" s="147"/>
    </row>
    <row r="19" spans="1:32" x14ac:dyDescent="0.2">
      <c r="A19" s="212">
        <v>9</v>
      </c>
      <c r="B19" s="129" t="s">
        <v>112</v>
      </c>
      <c r="C19" s="125" t="s">
        <v>270</v>
      </c>
      <c r="D19" s="125">
        <v>13.99</v>
      </c>
      <c r="E19" s="125">
        <f>D19*2</f>
        <v>27.98</v>
      </c>
      <c r="F19" s="125" t="s">
        <v>159</v>
      </c>
      <c r="G19" s="125">
        <v>13.99</v>
      </c>
      <c r="H19" s="125">
        <f>G19*2</f>
        <v>27.98</v>
      </c>
      <c r="I19" s="125" t="s">
        <v>156</v>
      </c>
      <c r="J19" s="125">
        <v>13.49</v>
      </c>
      <c r="K19" s="125">
        <f>J19*2</f>
        <v>26.98</v>
      </c>
      <c r="L19" s="125" t="s">
        <v>153</v>
      </c>
      <c r="M19" s="125">
        <v>18.59</v>
      </c>
      <c r="N19" s="125">
        <f>M19*2</f>
        <v>37.18</v>
      </c>
      <c r="O19" s="125" t="s">
        <v>153</v>
      </c>
      <c r="P19" s="125">
        <v>12.79</v>
      </c>
      <c r="Q19" s="125">
        <f>P19*2</f>
        <v>25.58</v>
      </c>
      <c r="R19" s="125" t="s">
        <v>270</v>
      </c>
      <c r="S19" s="125">
        <v>16.989999999999998</v>
      </c>
      <c r="T19" s="125">
        <f>S19*2</f>
        <v>33.979999999999997</v>
      </c>
      <c r="U19" s="125" t="s">
        <v>159</v>
      </c>
      <c r="V19" s="125">
        <v>12.79</v>
      </c>
      <c r="W19" s="125">
        <f>V19*2</f>
        <v>25.58</v>
      </c>
      <c r="X19" s="125" t="s">
        <v>191</v>
      </c>
      <c r="Y19" s="125">
        <v>15.99</v>
      </c>
      <c r="Z19" s="125">
        <f>Y19*2</f>
        <v>31.98</v>
      </c>
      <c r="AA19" s="147"/>
      <c r="AB19" s="147"/>
      <c r="AC19" s="147"/>
    </row>
    <row r="20" spans="1:32" x14ac:dyDescent="0.2">
      <c r="A20" s="212">
        <v>10</v>
      </c>
      <c r="B20" s="129" t="s">
        <v>113</v>
      </c>
      <c r="C20" s="125" t="s">
        <v>157</v>
      </c>
      <c r="D20" s="125">
        <v>9.49</v>
      </c>
      <c r="E20" s="125">
        <f>D20*2</f>
        <v>18.98</v>
      </c>
      <c r="F20" s="128" t="s">
        <v>157</v>
      </c>
      <c r="G20" s="125">
        <v>8.99</v>
      </c>
      <c r="H20" s="125">
        <f>G20*2</f>
        <v>17.98</v>
      </c>
      <c r="I20" s="125" t="s">
        <v>201</v>
      </c>
      <c r="J20" s="125">
        <v>13.99</v>
      </c>
      <c r="K20" s="125">
        <f>J20*2</f>
        <v>27.98</v>
      </c>
      <c r="L20" s="125" t="s">
        <v>210</v>
      </c>
      <c r="M20" s="125">
        <v>14.9</v>
      </c>
      <c r="N20" s="125">
        <f>M20*2</f>
        <v>29.8</v>
      </c>
      <c r="O20" s="125" t="s">
        <v>157</v>
      </c>
      <c r="P20" s="125">
        <v>8.99</v>
      </c>
      <c r="Q20" s="125">
        <f>P20*2</f>
        <v>17.98</v>
      </c>
      <c r="R20" s="125" t="s">
        <v>157</v>
      </c>
      <c r="S20" s="125">
        <v>9.99</v>
      </c>
      <c r="T20" s="125">
        <f>S20*2</f>
        <v>19.98</v>
      </c>
      <c r="U20" s="125" t="s">
        <v>157</v>
      </c>
      <c r="V20" s="125">
        <v>8.7899999999999991</v>
      </c>
      <c r="W20" s="125">
        <f>V20*2</f>
        <v>17.579999999999998</v>
      </c>
      <c r="X20" s="125" t="s">
        <v>203</v>
      </c>
      <c r="Y20" s="125">
        <v>14.49</v>
      </c>
      <c r="Z20" s="125">
        <f>Y20*2</f>
        <v>28.98</v>
      </c>
      <c r="AA20" s="147"/>
      <c r="AB20" s="147"/>
      <c r="AC20" s="147"/>
    </row>
    <row r="21" spans="1:32" x14ac:dyDescent="0.2">
      <c r="A21" s="212">
        <v>11</v>
      </c>
      <c r="B21" s="194" t="s">
        <v>114</v>
      </c>
      <c r="C21" s="125" t="s">
        <v>165</v>
      </c>
      <c r="D21" s="125">
        <v>3.29</v>
      </c>
      <c r="E21" s="125">
        <f>D21*3</f>
        <v>9.870000000000001</v>
      </c>
      <c r="F21" s="125" t="s">
        <v>165</v>
      </c>
      <c r="G21" s="125">
        <v>2.99</v>
      </c>
      <c r="H21" s="125">
        <f>G21*3</f>
        <v>8.9700000000000006</v>
      </c>
      <c r="I21" s="125" t="s">
        <v>163</v>
      </c>
      <c r="J21" s="125">
        <v>3.29</v>
      </c>
      <c r="K21" s="125">
        <f>J21*3</f>
        <v>9.870000000000001</v>
      </c>
      <c r="L21" s="125" t="s">
        <v>165</v>
      </c>
      <c r="M21" s="125">
        <v>4.55</v>
      </c>
      <c r="N21" s="125">
        <f>M21*3</f>
        <v>13.649999999999999</v>
      </c>
      <c r="O21" s="125" t="s">
        <v>164</v>
      </c>
      <c r="P21" s="125">
        <v>2.89</v>
      </c>
      <c r="Q21" s="125">
        <f>P21*3</f>
        <v>8.67</v>
      </c>
      <c r="R21" s="125" t="s">
        <v>165</v>
      </c>
      <c r="S21" s="125">
        <v>3.99</v>
      </c>
      <c r="T21" s="125">
        <f>S21*3</f>
        <v>11.97</v>
      </c>
      <c r="U21" s="125" t="s">
        <v>164</v>
      </c>
      <c r="V21" s="125">
        <v>2.95</v>
      </c>
      <c r="W21" s="125">
        <f>V21*3</f>
        <v>8.8500000000000014</v>
      </c>
      <c r="X21" s="125" t="s">
        <v>163</v>
      </c>
      <c r="Y21" s="125">
        <v>2.39</v>
      </c>
      <c r="Z21" s="125">
        <f>Y21*3</f>
        <v>7.17</v>
      </c>
      <c r="AA21" s="147"/>
      <c r="AB21" s="147"/>
      <c r="AC21" s="147"/>
    </row>
    <row r="22" spans="1:32" x14ac:dyDescent="0.2">
      <c r="A22" s="212">
        <v>12</v>
      </c>
      <c r="B22" s="129" t="s">
        <v>167</v>
      </c>
      <c r="C22" s="125" t="s">
        <v>168</v>
      </c>
      <c r="D22" s="125">
        <v>4.99</v>
      </c>
      <c r="E22" s="125">
        <f>D22*2</f>
        <v>9.98</v>
      </c>
      <c r="F22" s="125" t="s">
        <v>168</v>
      </c>
      <c r="G22" s="125">
        <v>6.99</v>
      </c>
      <c r="H22" s="125">
        <f>G22*2</f>
        <v>13.98</v>
      </c>
      <c r="I22" s="125" t="s">
        <v>168</v>
      </c>
      <c r="J22" s="125">
        <v>5.99</v>
      </c>
      <c r="K22" s="125">
        <f>J22*2</f>
        <v>11.98</v>
      </c>
      <c r="L22" s="125" t="s">
        <v>168</v>
      </c>
      <c r="M22" s="125">
        <v>5.29</v>
      </c>
      <c r="N22" s="125">
        <f>M22*2</f>
        <v>10.58</v>
      </c>
      <c r="O22" s="125" t="s">
        <v>168</v>
      </c>
      <c r="P22" s="125">
        <v>4.59</v>
      </c>
      <c r="Q22" s="125">
        <f>P22*2</f>
        <v>9.18</v>
      </c>
      <c r="R22" s="125" t="s">
        <v>168</v>
      </c>
      <c r="S22" s="125">
        <v>6.19</v>
      </c>
      <c r="T22" s="125">
        <f>S22*2</f>
        <v>12.38</v>
      </c>
      <c r="U22" s="125" t="s">
        <v>168</v>
      </c>
      <c r="V22" s="125">
        <v>5.29</v>
      </c>
      <c r="W22" s="125">
        <f>V22*2</f>
        <v>10.58</v>
      </c>
      <c r="X22" s="125"/>
      <c r="Y22" s="125">
        <v>5.99</v>
      </c>
      <c r="Z22" s="125">
        <f t="shared" ref="Z22:Z25" si="0">Y22*2</f>
        <v>11.98</v>
      </c>
      <c r="AA22" s="147"/>
      <c r="AB22" s="147"/>
      <c r="AC22" s="147"/>
    </row>
    <row r="23" spans="1:32" x14ac:dyDescent="0.2">
      <c r="A23" s="212">
        <v>13</v>
      </c>
      <c r="B23" s="194" t="s">
        <v>77</v>
      </c>
      <c r="C23" s="125" t="s">
        <v>168</v>
      </c>
      <c r="D23" s="125">
        <v>7.99</v>
      </c>
      <c r="E23" s="125">
        <f>D23*2</f>
        <v>15.98</v>
      </c>
      <c r="F23" s="125" t="s">
        <v>168</v>
      </c>
      <c r="G23" s="125">
        <v>3.99</v>
      </c>
      <c r="H23" s="125">
        <f>G23*2</f>
        <v>7.98</v>
      </c>
      <c r="I23" s="125" t="s">
        <v>168</v>
      </c>
      <c r="J23" s="125">
        <v>6.99</v>
      </c>
      <c r="K23" s="125">
        <f>J23*2</f>
        <v>13.98</v>
      </c>
      <c r="L23" s="125" t="s">
        <v>168</v>
      </c>
      <c r="M23" s="125">
        <v>3.99</v>
      </c>
      <c r="N23" s="125">
        <f>M23*2</f>
        <v>7.98</v>
      </c>
      <c r="O23" s="125" t="s">
        <v>168</v>
      </c>
      <c r="P23" s="125">
        <v>3.99</v>
      </c>
      <c r="Q23" s="125">
        <f>P23*2</f>
        <v>7.98</v>
      </c>
      <c r="R23" s="125" t="s">
        <v>168</v>
      </c>
      <c r="S23" s="125">
        <v>3.69</v>
      </c>
      <c r="T23" s="125">
        <f>S23*2</f>
        <v>7.38</v>
      </c>
      <c r="U23" s="125" t="s">
        <v>168</v>
      </c>
      <c r="V23" s="125">
        <v>4.59</v>
      </c>
      <c r="W23" s="125">
        <f>V23*2</f>
        <v>9.18</v>
      </c>
      <c r="X23" s="125" t="s">
        <v>168</v>
      </c>
      <c r="Y23" s="125">
        <v>5.99</v>
      </c>
      <c r="Z23" s="125">
        <f t="shared" si="0"/>
        <v>11.98</v>
      </c>
      <c r="AA23" s="147"/>
      <c r="AB23" s="147"/>
      <c r="AC23" s="147"/>
    </row>
    <row r="24" spans="1:32" x14ac:dyDescent="0.2">
      <c r="A24" s="212">
        <v>14</v>
      </c>
      <c r="B24" s="194" t="s">
        <v>78</v>
      </c>
      <c r="C24" s="125" t="s">
        <v>168</v>
      </c>
      <c r="D24" s="125">
        <v>10.99</v>
      </c>
      <c r="E24" s="125">
        <f>D24*2</f>
        <v>21.98</v>
      </c>
      <c r="F24" s="125" t="s">
        <v>168</v>
      </c>
      <c r="G24" s="125">
        <v>6.99</v>
      </c>
      <c r="H24" s="125">
        <f>G24*2</f>
        <v>13.98</v>
      </c>
      <c r="I24" s="125" t="s">
        <v>168</v>
      </c>
      <c r="J24" s="125">
        <v>9.99</v>
      </c>
      <c r="K24" s="125">
        <f>J24*2</f>
        <v>19.98</v>
      </c>
      <c r="L24" s="125" t="s">
        <v>168</v>
      </c>
      <c r="M24" s="125">
        <v>12.99</v>
      </c>
      <c r="N24" s="125">
        <f>M24*2</f>
        <v>25.98</v>
      </c>
      <c r="O24" s="125" t="s">
        <v>168</v>
      </c>
      <c r="P24" s="125">
        <v>7.99</v>
      </c>
      <c r="Q24" s="125">
        <f>P24*2</f>
        <v>15.98</v>
      </c>
      <c r="R24" s="125" t="s">
        <v>168</v>
      </c>
      <c r="S24" s="125">
        <v>9.99</v>
      </c>
      <c r="T24" s="125">
        <f>S24*2</f>
        <v>19.98</v>
      </c>
      <c r="U24" s="125" t="s">
        <v>168</v>
      </c>
      <c r="V24" s="125">
        <v>10.9</v>
      </c>
      <c r="W24" s="125">
        <f>V24*2</f>
        <v>21.8</v>
      </c>
      <c r="X24" s="125" t="s">
        <v>168</v>
      </c>
      <c r="Y24" s="125">
        <v>9.99</v>
      </c>
      <c r="Z24" s="125">
        <f t="shared" si="0"/>
        <v>19.98</v>
      </c>
      <c r="AA24" s="147"/>
      <c r="AB24" s="147"/>
      <c r="AC24" s="147"/>
    </row>
    <row r="25" spans="1:32" x14ac:dyDescent="0.2">
      <c r="A25" s="212">
        <v>15</v>
      </c>
      <c r="B25" s="194" t="s">
        <v>79</v>
      </c>
      <c r="C25" s="125" t="s">
        <v>168</v>
      </c>
      <c r="D25" s="125">
        <v>4.99</v>
      </c>
      <c r="E25" s="125">
        <f>D25*2</f>
        <v>9.98</v>
      </c>
      <c r="F25" s="125" t="s">
        <v>168</v>
      </c>
      <c r="G25" s="125">
        <v>5.99</v>
      </c>
      <c r="H25" s="125">
        <f>G25*2</f>
        <v>11.98</v>
      </c>
      <c r="I25" s="125" t="s">
        <v>168</v>
      </c>
      <c r="J25" s="125">
        <v>3.99</v>
      </c>
      <c r="K25" s="125">
        <f>J25*2</f>
        <v>7.98</v>
      </c>
      <c r="L25" s="125" t="s">
        <v>168</v>
      </c>
      <c r="M25" s="125">
        <v>4.55</v>
      </c>
      <c r="N25" s="125">
        <f>M25*2</f>
        <v>9.1</v>
      </c>
      <c r="O25" s="125" t="s">
        <v>168</v>
      </c>
      <c r="P25" s="125">
        <v>2.99</v>
      </c>
      <c r="Q25" s="125">
        <f>P25*2</f>
        <v>5.98</v>
      </c>
      <c r="R25" s="125" t="s">
        <v>168</v>
      </c>
      <c r="S25" s="125">
        <v>3.99</v>
      </c>
      <c r="T25" s="125">
        <f>S25*2</f>
        <v>7.98</v>
      </c>
      <c r="U25" s="125" t="s">
        <v>168</v>
      </c>
      <c r="V25" s="125">
        <v>3.49</v>
      </c>
      <c r="W25" s="125">
        <f>V25*2</f>
        <v>6.98</v>
      </c>
      <c r="X25" s="125" t="s">
        <v>168</v>
      </c>
      <c r="Y25" s="125">
        <v>3.99</v>
      </c>
      <c r="Z25" s="125">
        <f t="shared" si="0"/>
        <v>7.98</v>
      </c>
      <c r="AA25" s="147"/>
      <c r="AB25" s="147"/>
      <c r="AC25" s="147"/>
    </row>
    <row r="26" spans="1:32" x14ac:dyDescent="0.2">
      <c r="A26" s="212">
        <v>16</v>
      </c>
      <c r="B26" s="129" t="s">
        <v>230</v>
      </c>
      <c r="C26" s="125" t="s">
        <v>168</v>
      </c>
      <c r="D26" s="125">
        <v>10.99</v>
      </c>
      <c r="E26" s="125">
        <v>9.99</v>
      </c>
      <c r="F26" s="125" t="s">
        <v>168</v>
      </c>
      <c r="G26" s="125">
        <v>14.99</v>
      </c>
      <c r="H26" s="125">
        <v>13.99</v>
      </c>
      <c r="I26" s="125" t="s">
        <v>168</v>
      </c>
      <c r="J26" s="125">
        <v>13.99</v>
      </c>
      <c r="K26" s="125">
        <v>10.99</v>
      </c>
      <c r="L26" s="125" t="s">
        <v>168</v>
      </c>
      <c r="M26" s="125">
        <v>12.99</v>
      </c>
      <c r="N26" s="125">
        <v>10.99</v>
      </c>
      <c r="O26" s="125" t="s">
        <v>168</v>
      </c>
      <c r="P26" s="125">
        <v>8.99</v>
      </c>
      <c r="Q26" s="125">
        <v>7.99</v>
      </c>
      <c r="R26" s="125" t="s">
        <v>168</v>
      </c>
      <c r="S26" s="125">
        <v>15.99</v>
      </c>
      <c r="T26" s="125">
        <v>8.99</v>
      </c>
      <c r="U26" s="125" t="s">
        <v>168</v>
      </c>
      <c r="V26" s="125">
        <v>14.9</v>
      </c>
      <c r="W26" s="125">
        <v>12.99</v>
      </c>
      <c r="X26" s="125" t="s">
        <v>168</v>
      </c>
      <c r="Y26" s="125">
        <v>13.99</v>
      </c>
      <c r="Z26" s="125">
        <v>13.99</v>
      </c>
      <c r="AA26" s="147"/>
      <c r="AB26" s="147"/>
      <c r="AC26" s="147"/>
    </row>
    <row r="27" spans="1:32" s="197" customFormat="1" x14ac:dyDescent="0.2">
      <c r="A27" s="193">
        <v>17</v>
      </c>
      <c r="B27" s="194" t="s">
        <v>229</v>
      </c>
      <c r="C27" s="195" t="s">
        <v>168</v>
      </c>
      <c r="D27" s="195">
        <v>29.99</v>
      </c>
      <c r="E27" s="195">
        <f>(D27/10)*2</f>
        <v>5.9979999999999993</v>
      </c>
      <c r="F27" s="195" t="s">
        <v>168</v>
      </c>
      <c r="G27" s="195">
        <v>32.9</v>
      </c>
      <c r="H27" s="195">
        <f>(G27/10)*2</f>
        <v>6.58</v>
      </c>
      <c r="I27" s="195" t="s">
        <v>168</v>
      </c>
      <c r="J27" s="195">
        <v>31.99</v>
      </c>
      <c r="K27" s="195">
        <f>(J27/10)*2</f>
        <v>6.3979999999999997</v>
      </c>
      <c r="L27" s="195" t="s">
        <v>168</v>
      </c>
      <c r="M27" s="195">
        <v>24.99</v>
      </c>
      <c r="N27" s="195">
        <f>(M27/10)*2</f>
        <v>4.9979999999999993</v>
      </c>
      <c r="O27" s="195" t="s">
        <v>168</v>
      </c>
      <c r="P27" s="195">
        <v>21.99</v>
      </c>
      <c r="Q27" s="195">
        <f>(P27/10)*2</f>
        <v>4.3979999999999997</v>
      </c>
      <c r="R27" s="195" t="s">
        <v>168</v>
      </c>
      <c r="S27" s="195">
        <v>31.99</v>
      </c>
      <c r="T27" s="195">
        <f>(S27/10)*2</f>
        <v>6.3979999999999997</v>
      </c>
      <c r="U27" s="195" t="s">
        <v>168</v>
      </c>
      <c r="V27" s="195">
        <v>23.9</v>
      </c>
      <c r="W27" s="195">
        <f>(V27/10)*2</f>
        <v>4.7799999999999994</v>
      </c>
      <c r="X27" s="195" t="s">
        <v>168</v>
      </c>
      <c r="Y27" s="195">
        <v>24.99</v>
      </c>
      <c r="Z27" s="195">
        <f>(Y27/10)*2</f>
        <v>4.9979999999999993</v>
      </c>
      <c r="AA27" s="196"/>
      <c r="AB27" s="196"/>
      <c r="AC27" s="196"/>
    </row>
    <row r="28" spans="1:32" x14ac:dyDescent="0.2">
      <c r="A28" s="212">
        <v>18</v>
      </c>
      <c r="B28" s="194" t="s">
        <v>231</v>
      </c>
      <c r="C28" s="125" t="s">
        <v>168</v>
      </c>
      <c r="D28" s="125">
        <v>3.89</v>
      </c>
      <c r="E28" s="125">
        <v>2.79</v>
      </c>
      <c r="F28" s="125" t="s">
        <v>168</v>
      </c>
      <c r="G28" s="125">
        <v>4.99</v>
      </c>
      <c r="H28" s="125">
        <v>4.6900000000000004</v>
      </c>
      <c r="I28" s="125" t="s">
        <v>168</v>
      </c>
      <c r="J28" s="125">
        <v>3.99</v>
      </c>
      <c r="K28" s="125">
        <v>4.49</v>
      </c>
      <c r="L28" s="125" t="s">
        <v>168</v>
      </c>
      <c r="M28" s="125">
        <v>4.6900000000000004</v>
      </c>
      <c r="N28" s="125">
        <v>4.6500000000000004</v>
      </c>
      <c r="O28" s="125" t="s">
        <v>168</v>
      </c>
      <c r="P28" s="125">
        <v>4.99</v>
      </c>
      <c r="Q28" s="125">
        <v>3.99</v>
      </c>
      <c r="R28" s="125" t="s">
        <v>168</v>
      </c>
      <c r="S28" s="125">
        <v>4.49</v>
      </c>
      <c r="T28" s="125">
        <v>5.59</v>
      </c>
      <c r="U28" s="125" t="s">
        <v>168</v>
      </c>
      <c r="V28" s="125">
        <v>5.79</v>
      </c>
      <c r="W28" s="125">
        <v>4.8899999999999997</v>
      </c>
      <c r="X28" s="125" t="s">
        <v>168</v>
      </c>
      <c r="Y28" s="125">
        <v>5.99</v>
      </c>
      <c r="Z28" s="125">
        <v>5.49</v>
      </c>
      <c r="AA28" s="147"/>
      <c r="AB28" s="147"/>
      <c r="AC28" s="147"/>
    </row>
    <row r="29" spans="1:32" x14ac:dyDescent="0.2">
      <c r="A29" s="212">
        <v>19</v>
      </c>
      <c r="B29" s="129" t="s">
        <v>328</v>
      </c>
      <c r="C29" s="125" t="s">
        <v>342</v>
      </c>
      <c r="D29" s="125">
        <v>22.99</v>
      </c>
      <c r="E29" s="125">
        <f>D29</f>
        <v>22.99</v>
      </c>
      <c r="F29" s="125" t="s">
        <v>170</v>
      </c>
      <c r="G29" s="125">
        <v>23.99</v>
      </c>
      <c r="H29" s="125">
        <v>19.989999999999998</v>
      </c>
      <c r="I29" s="125" t="s">
        <v>170</v>
      </c>
      <c r="J29" s="125">
        <v>19.989999999999998</v>
      </c>
      <c r="K29" s="125">
        <f>J29</f>
        <v>19.989999999999998</v>
      </c>
      <c r="L29" s="125" t="s">
        <v>347</v>
      </c>
      <c r="M29" s="125">
        <v>19.989999999999998</v>
      </c>
      <c r="N29" s="125">
        <f>M29</f>
        <v>19.989999999999998</v>
      </c>
      <c r="O29" s="125" t="s">
        <v>207</v>
      </c>
      <c r="P29" s="125">
        <v>18.989999999999998</v>
      </c>
      <c r="Q29" s="125">
        <f>P29</f>
        <v>18.989999999999998</v>
      </c>
      <c r="R29" s="125" t="s">
        <v>298</v>
      </c>
      <c r="S29" s="125">
        <v>19.899999999999999</v>
      </c>
      <c r="T29" s="125">
        <f>S29</f>
        <v>19.899999999999999</v>
      </c>
      <c r="U29" s="125" t="s">
        <v>298</v>
      </c>
      <c r="V29" s="125">
        <v>19.899999999999999</v>
      </c>
      <c r="W29" s="125">
        <f>V29</f>
        <v>19.899999999999999</v>
      </c>
      <c r="X29" s="125" t="s">
        <v>169</v>
      </c>
      <c r="Y29" s="125">
        <v>18.989999999999998</v>
      </c>
      <c r="Z29" s="125">
        <f>Y29</f>
        <v>18.989999999999998</v>
      </c>
      <c r="AA29" s="147"/>
      <c r="AB29" s="147"/>
      <c r="AC29" s="147"/>
    </row>
    <row r="30" spans="1:32" x14ac:dyDescent="0.2">
      <c r="A30" s="212">
        <v>20</v>
      </c>
      <c r="B30" s="129" t="s">
        <v>81</v>
      </c>
      <c r="C30" s="125" t="s">
        <v>174</v>
      </c>
      <c r="D30" s="125">
        <v>8.99</v>
      </c>
      <c r="E30" s="125">
        <f>D30*4</f>
        <v>35.96</v>
      </c>
      <c r="F30" s="125" t="s">
        <v>219</v>
      </c>
      <c r="G30" s="125">
        <v>7.99</v>
      </c>
      <c r="H30" s="125">
        <v>8.49</v>
      </c>
      <c r="I30" s="125" t="s">
        <v>171</v>
      </c>
      <c r="J30" s="125">
        <v>9.99</v>
      </c>
      <c r="K30" s="125">
        <f>J30*4</f>
        <v>39.96</v>
      </c>
      <c r="L30" s="125" t="s">
        <v>254</v>
      </c>
      <c r="M30" s="125">
        <v>8.99</v>
      </c>
      <c r="N30" s="125">
        <f>M30*4</f>
        <v>35.96</v>
      </c>
      <c r="O30" s="125" t="s">
        <v>219</v>
      </c>
      <c r="P30" s="125">
        <v>8.7899999999999991</v>
      </c>
      <c r="Q30" s="125">
        <f>P30*4</f>
        <v>35.159999999999997</v>
      </c>
      <c r="R30" s="125" t="s">
        <v>174</v>
      </c>
      <c r="S30" s="125">
        <v>8.99</v>
      </c>
      <c r="T30" s="125">
        <f>S30*4</f>
        <v>35.96</v>
      </c>
      <c r="U30" s="125" t="s">
        <v>171</v>
      </c>
      <c r="V30" s="125">
        <v>9.49</v>
      </c>
      <c r="W30" s="125">
        <f>V30*4</f>
        <v>37.96</v>
      </c>
      <c r="X30" s="125" t="s">
        <v>172</v>
      </c>
      <c r="Y30" s="125">
        <v>9.49</v>
      </c>
      <c r="Z30" s="125">
        <f>Y30*4</f>
        <v>37.96</v>
      </c>
      <c r="AA30" s="147"/>
      <c r="AB30" s="147"/>
      <c r="AC30" s="147"/>
    </row>
    <row r="31" spans="1:32" x14ac:dyDescent="0.2">
      <c r="A31" s="212"/>
      <c r="B31" s="114" t="s">
        <v>82</v>
      </c>
      <c r="C31" s="357">
        <f>SUM(E11:E30)</f>
        <v>279.78799999999995</v>
      </c>
      <c r="D31" s="358"/>
      <c r="E31" s="359"/>
      <c r="F31" s="357">
        <f>SUM(H11:H30)</f>
        <v>243.89999999999998</v>
      </c>
      <c r="G31" s="358"/>
      <c r="H31" s="359"/>
      <c r="I31" s="357">
        <f>SUM(K11:K30)</f>
        <v>282.58799999999997</v>
      </c>
      <c r="J31" s="358"/>
      <c r="K31" s="359"/>
      <c r="L31" s="357">
        <f>SUM(N11:N30)</f>
        <v>307.608</v>
      </c>
      <c r="M31" s="358"/>
      <c r="N31" s="359"/>
      <c r="O31" s="378">
        <f>SUM(Q11:Q30)</f>
        <v>231.68800000000002</v>
      </c>
      <c r="P31" s="379"/>
      <c r="Q31" s="380"/>
      <c r="R31" s="357">
        <f>SUM(T11:T30)</f>
        <v>275.47799999999995</v>
      </c>
      <c r="S31" s="358"/>
      <c r="T31" s="359"/>
      <c r="U31" s="357">
        <f>SUM(W11:W30)</f>
        <v>263.70000000000005</v>
      </c>
      <c r="V31" s="358"/>
      <c r="W31" s="359"/>
      <c r="X31" s="374">
        <f>SUM(Z11:Z30)</f>
        <v>301.25799999999992</v>
      </c>
      <c r="Y31" s="374"/>
      <c r="Z31" s="374"/>
      <c r="AA31" s="372"/>
      <c r="AB31" s="372"/>
      <c r="AC31" s="372"/>
    </row>
    <row r="32" spans="1:32" ht="12.75" customHeight="1" x14ac:dyDescent="0.2">
      <c r="A32" s="317" t="s">
        <v>97</v>
      </c>
      <c r="B32" s="311" t="s">
        <v>74</v>
      </c>
      <c r="C32" s="366" t="s">
        <v>93</v>
      </c>
      <c r="D32" s="366"/>
      <c r="E32" s="366"/>
      <c r="F32" s="366" t="s">
        <v>92</v>
      </c>
      <c r="G32" s="366"/>
      <c r="H32" s="366"/>
      <c r="I32" s="216"/>
      <c r="J32" s="216"/>
      <c r="K32" s="216"/>
      <c r="L32" s="381" t="s">
        <v>334</v>
      </c>
      <c r="M32" s="382"/>
      <c r="N32" s="382"/>
      <c r="O32" s="383"/>
      <c r="P32" s="216"/>
      <c r="Q32" s="216"/>
      <c r="R32" s="235"/>
      <c r="S32" s="235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</row>
    <row r="33" spans="1:32" x14ac:dyDescent="0.2">
      <c r="A33" s="317"/>
      <c r="B33" s="311"/>
      <c r="C33" s="192" t="s">
        <v>84</v>
      </c>
      <c r="D33" s="211" t="s">
        <v>324</v>
      </c>
      <c r="E33" s="192" t="s">
        <v>85</v>
      </c>
      <c r="F33" s="192" t="s">
        <v>84</v>
      </c>
      <c r="G33" s="211" t="s">
        <v>324</v>
      </c>
      <c r="H33" s="192" t="s">
        <v>85</v>
      </c>
      <c r="I33" s="216"/>
      <c r="J33" s="216"/>
      <c r="K33" s="216"/>
      <c r="L33" s="199" t="s">
        <v>354</v>
      </c>
      <c r="M33" s="199" t="s">
        <v>355</v>
      </c>
      <c r="N33" s="199" t="s">
        <v>336</v>
      </c>
      <c r="O33" s="200" t="s">
        <v>335</v>
      </c>
      <c r="P33" s="234"/>
      <c r="Q33" s="233"/>
      <c r="R33" s="231"/>
      <c r="S33" s="233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</row>
    <row r="34" spans="1:32" x14ac:dyDescent="0.2">
      <c r="A34" s="212">
        <v>1</v>
      </c>
      <c r="B34" s="129" t="s">
        <v>75</v>
      </c>
      <c r="C34" s="125" t="s">
        <v>212</v>
      </c>
      <c r="D34" s="125">
        <v>2.79</v>
      </c>
      <c r="E34" s="125">
        <f>D34*3</f>
        <v>8.370000000000001</v>
      </c>
      <c r="F34" s="125" t="s">
        <v>269</v>
      </c>
      <c r="G34" s="125">
        <v>2.69</v>
      </c>
      <c r="H34" s="125">
        <f>G34*3</f>
        <v>8.07</v>
      </c>
      <c r="I34" s="216"/>
      <c r="J34" s="216"/>
      <c r="K34" s="216"/>
      <c r="L34" s="217">
        <f>(D11+G11+J11+M11+P11+S11+V11+Y11+D34+G34)/10</f>
        <v>3.101</v>
      </c>
      <c r="M34" s="217">
        <f>'Abril 2026'!L34</f>
        <v>3.036</v>
      </c>
      <c r="N34" s="217">
        <f>L34-M34</f>
        <v>6.4999999999999947E-2</v>
      </c>
      <c r="O34" s="201">
        <f>P34</f>
        <v>2.0960980328926137E-2</v>
      </c>
      <c r="P34" s="226">
        <f>(M34-L34)/-L34</f>
        <v>2.0960980328926137E-2</v>
      </c>
      <c r="Q34" s="224"/>
      <c r="R34" s="231"/>
      <c r="S34" s="231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</row>
    <row r="35" spans="1:32" x14ac:dyDescent="0.2">
      <c r="A35" s="212">
        <v>2</v>
      </c>
      <c r="B35" s="129" t="s">
        <v>105</v>
      </c>
      <c r="C35" s="125" t="s">
        <v>308</v>
      </c>
      <c r="D35" s="125">
        <v>3.69</v>
      </c>
      <c r="E35" s="125">
        <f>D35*4</f>
        <v>14.76</v>
      </c>
      <c r="F35" s="125" t="s">
        <v>211</v>
      </c>
      <c r="G35" s="125">
        <v>3.39</v>
      </c>
      <c r="H35" s="125">
        <f>G35*4</f>
        <v>13.56</v>
      </c>
      <c r="I35" s="216"/>
      <c r="J35" s="216"/>
      <c r="K35" s="216"/>
      <c r="L35" s="217">
        <f>(D12+G12+J12+M12+P12+S12+V12+Y12+D35+G35)/10</f>
        <v>3.9</v>
      </c>
      <c r="M35" s="239">
        <f>'Abril 2026'!L35</f>
        <v>4.0690000000000008</v>
      </c>
      <c r="N35" s="217">
        <f t="shared" ref="N35:N53" si="1">L35-M35</f>
        <v>-0.16900000000000093</v>
      </c>
      <c r="O35" s="201">
        <f t="shared" ref="O35:O53" si="2">P35</f>
        <v>-4.3333333333333571E-2</v>
      </c>
      <c r="P35" s="226">
        <f t="shared" ref="P35:P53" si="3">(M35-L35)/-L35</f>
        <v>-4.3333333333333571E-2</v>
      </c>
      <c r="Q35" s="224"/>
      <c r="R35" s="231"/>
      <c r="S35" s="231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</row>
    <row r="36" spans="1:32" x14ac:dyDescent="0.2">
      <c r="A36" s="212">
        <v>3</v>
      </c>
      <c r="B36" s="129" t="s">
        <v>109</v>
      </c>
      <c r="C36" s="125" t="s">
        <v>214</v>
      </c>
      <c r="D36" s="125">
        <v>6.49</v>
      </c>
      <c r="E36" s="125">
        <f>D36*4</f>
        <v>25.96</v>
      </c>
      <c r="F36" s="125" t="s">
        <v>129</v>
      </c>
      <c r="G36" s="125">
        <v>5.79</v>
      </c>
      <c r="H36" s="125">
        <f>G36*4</f>
        <v>23.16</v>
      </c>
      <c r="I36" s="216"/>
      <c r="J36" s="216"/>
      <c r="K36" s="216"/>
      <c r="L36" s="217">
        <f t="shared" ref="L36:L43" si="4">(D13+G13+J13+M13+P13+S13+V13+Y13+D36+G36)/10</f>
        <v>6.6790000000000003</v>
      </c>
      <c r="M36" s="239">
        <f>'Abril 2026'!L36</f>
        <v>6.5870000000000006</v>
      </c>
      <c r="N36" s="217">
        <f t="shared" si="1"/>
        <v>9.1999999999999638E-2</v>
      </c>
      <c r="O36" s="241">
        <f t="shared" si="2"/>
        <v>1.3774517143284868E-2</v>
      </c>
      <c r="P36" s="226">
        <f t="shared" si="3"/>
        <v>1.3774517143284868E-2</v>
      </c>
      <c r="Q36" s="224"/>
      <c r="R36" s="231"/>
      <c r="S36" s="231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</row>
    <row r="37" spans="1:32" x14ac:dyDescent="0.2">
      <c r="A37" s="212">
        <v>4</v>
      </c>
      <c r="B37" s="129" t="s">
        <v>110</v>
      </c>
      <c r="C37" s="125" t="s">
        <v>134</v>
      </c>
      <c r="D37" s="125">
        <v>4.49</v>
      </c>
      <c r="E37" s="125">
        <f>D37</f>
        <v>4.49</v>
      </c>
      <c r="F37" s="125" t="s">
        <v>314</v>
      </c>
      <c r="G37" s="125">
        <v>4.29</v>
      </c>
      <c r="H37" s="125">
        <f>G37</f>
        <v>4.29</v>
      </c>
      <c r="L37" s="217">
        <f t="shared" si="4"/>
        <v>4.9359999999999999</v>
      </c>
      <c r="M37" s="239">
        <f>'Abril 2026'!L37</f>
        <v>4.78</v>
      </c>
      <c r="N37" s="217">
        <f t="shared" si="1"/>
        <v>0.15599999999999969</v>
      </c>
      <c r="O37" s="241">
        <f t="shared" si="2"/>
        <v>3.1604538087520201E-2</v>
      </c>
      <c r="P37" s="226">
        <f t="shared" si="3"/>
        <v>3.1604538087520201E-2</v>
      </c>
      <c r="Q37" s="224"/>
      <c r="R37" s="231"/>
      <c r="S37" s="231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</row>
    <row r="38" spans="1:32" x14ac:dyDescent="0.2">
      <c r="A38" s="212">
        <v>5</v>
      </c>
      <c r="B38" s="129" t="s">
        <v>329</v>
      </c>
      <c r="C38" s="125" t="s">
        <v>222</v>
      </c>
      <c r="D38" s="125">
        <v>2.4900000000000002</v>
      </c>
      <c r="E38" s="125">
        <f>D38</f>
        <v>2.4900000000000002</v>
      </c>
      <c r="F38" s="125" t="s">
        <v>222</v>
      </c>
      <c r="G38" s="125">
        <v>2.39</v>
      </c>
      <c r="H38" s="125">
        <f>G38</f>
        <v>2.39</v>
      </c>
      <c r="L38" s="217">
        <f t="shared" si="4"/>
        <v>2.35</v>
      </c>
      <c r="M38" s="239">
        <f>'Abril 2026'!L38</f>
        <v>2.3210000000000006</v>
      </c>
      <c r="N38" s="217">
        <f t="shared" si="1"/>
        <v>2.8999999999999471E-2</v>
      </c>
      <c r="O38" s="241">
        <f t="shared" si="2"/>
        <v>1.2340425531914667E-2</v>
      </c>
      <c r="P38" s="227">
        <f t="shared" si="3"/>
        <v>1.2340425531914667E-2</v>
      </c>
      <c r="Q38" s="224"/>
      <c r="R38" s="231"/>
      <c r="S38" s="231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</row>
    <row r="39" spans="1:32" x14ac:dyDescent="0.2">
      <c r="A39" s="212">
        <v>6</v>
      </c>
      <c r="B39" s="194" t="s">
        <v>16</v>
      </c>
      <c r="C39" s="125" t="s">
        <v>310</v>
      </c>
      <c r="D39" s="125">
        <v>1.49</v>
      </c>
      <c r="E39" s="125">
        <f>D39</f>
        <v>1.49</v>
      </c>
      <c r="F39" s="125" t="s">
        <v>353</v>
      </c>
      <c r="G39" s="125">
        <v>1.1000000000000001</v>
      </c>
      <c r="H39" s="125">
        <f>G39</f>
        <v>1.1000000000000001</v>
      </c>
      <c r="L39" s="217">
        <f t="shared" si="4"/>
        <v>1.508</v>
      </c>
      <c r="M39" s="239">
        <f>'Abril 2026'!L39</f>
        <v>1.6160000000000001</v>
      </c>
      <c r="N39" s="217">
        <f t="shared" si="1"/>
        <v>-0.1080000000000001</v>
      </c>
      <c r="O39" s="241">
        <f t="shared" si="2"/>
        <v>-7.1618037135278576E-2</v>
      </c>
      <c r="P39" s="226">
        <f t="shared" si="3"/>
        <v>-7.1618037135278576E-2</v>
      </c>
      <c r="Q39" s="224"/>
      <c r="R39" s="231"/>
      <c r="S39" s="231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</row>
    <row r="40" spans="1:32" x14ac:dyDescent="0.2">
      <c r="A40" s="212">
        <v>7</v>
      </c>
      <c r="B40" s="129" t="s">
        <v>111</v>
      </c>
      <c r="C40" s="125" t="s">
        <v>190</v>
      </c>
      <c r="D40" s="125">
        <v>1.69</v>
      </c>
      <c r="E40" s="125">
        <f>D40*2</f>
        <v>3.38</v>
      </c>
      <c r="F40" s="125" t="s">
        <v>190</v>
      </c>
      <c r="G40" s="125">
        <v>2.19</v>
      </c>
      <c r="H40" s="125">
        <f>G40*2</f>
        <v>4.38</v>
      </c>
      <c r="L40" s="217">
        <f t="shared" si="4"/>
        <v>2.4670000000000001</v>
      </c>
      <c r="M40" s="239">
        <f>'Abril 2026'!L40</f>
        <v>2.4560000000000004</v>
      </c>
      <c r="N40" s="217">
        <f t="shared" si="1"/>
        <v>1.0999999999999677E-2</v>
      </c>
      <c r="O40" s="241">
        <f t="shared" si="2"/>
        <v>4.4588569112280815E-3</v>
      </c>
      <c r="P40" s="227">
        <f t="shared" si="3"/>
        <v>4.4588569112280815E-3</v>
      </c>
      <c r="Q40" s="224"/>
      <c r="R40" s="231"/>
      <c r="S40" s="231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</row>
    <row r="41" spans="1:32" x14ac:dyDescent="0.2">
      <c r="A41" s="212">
        <v>8</v>
      </c>
      <c r="B41" s="129" t="s">
        <v>330</v>
      </c>
      <c r="C41" s="125" t="s">
        <v>315</v>
      </c>
      <c r="D41" s="125">
        <v>6.79</v>
      </c>
      <c r="E41" s="125">
        <f>D41</f>
        <v>6.79</v>
      </c>
      <c r="F41" s="125" t="s">
        <v>315</v>
      </c>
      <c r="G41" s="125">
        <v>6.89</v>
      </c>
      <c r="H41" s="125">
        <f>G41</f>
        <v>6.89</v>
      </c>
      <c r="L41" s="217">
        <f t="shared" si="4"/>
        <v>7.49</v>
      </c>
      <c r="M41" s="239">
        <f>'Abril 2026'!L41</f>
        <v>7.5250000000000004</v>
      </c>
      <c r="N41" s="217">
        <f t="shared" si="1"/>
        <v>-3.5000000000000142E-2</v>
      </c>
      <c r="O41" s="241">
        <f t="shared" si="2"/>
        <v>-4.672897196261701E-3</v>
      </c>
      <c r="P41" s="226">
        <f t="shared" si="3"/>
        <v>-4.672897196261701E-3</v>
      </c>
      <c r="Q41" s="224"/>
      <c r="R41" s="231"/>
      <c r="S41" s="231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</row>
    <row r="42" spans="1:32" x14ac:dyDescent="0.2">
      <c r="A42" s="212">
        <v>9</v>
      </c>
      <c r="B42" s="129" t="s">
        <v>112</v>
      </c>
      <c r="C42" s="125" t="s">
        <v>159</v>
      </c>
      <c r="D42" s="125">
        <v>15.58</v>
      </c>
      <c r="E42" s="125">
        <f>D42*2</f>
        <v>31.16</v>
      </c>
      <c r="F42" s="125" t="s">
        <v>191</v>
      </c>
      <c r="G42" s="125">
        <v>13.49</v>
      </c>
      <c r="H42" s="125">
        <f>G42*2</f>
        <v>26.98</v>
      </c>
      <c r="L42" s="217">
        <f t="shared" si="4"/>
        <v>14.769</v>
      </c>
      <c r="M42" s="239">
        <f>'Abril 2026'!L42</f>
        <v>14.386000000000001</v>
      </c>
      <c r="N42" s="217">
        <f t="shared" si="1"/>
        <v>0.38299999999999912</v>
      </c>
      <c r="O42" s="241">
        <f t="shared" si="2"/>
        <v>2.5932696865055123E-2</v>
      </c>
      <c r="P42" s="228">
        <f t="shared" si="3"/>
        <v>2.5932696865055123E-2</v>
      </c>
      <c r="Q42" s="224"/>
      <c r="R42" s="231"/>
      <c r="S42" s="231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</row>
    <row r="43" spans="1:32" x14ac:dyDescent="0.2">
      <c r="A43" s="212">
        <v>10</v>
      </c>
      <c r="B43" s="129" t="s">
        <v>113</v>
      </c>
      <c r="C43" s="125" t="s">
        <v>351</v>
      </c>
      <c r="D43" s="125">
        <v>10.99</v>
      </c>
      <c r="E43" s="125">
        <f>D43*2</f>
        <v>21.98</v>
      </c>
      <c r="F43" s="125" t="s">
        <v>157</v>
      </c>
      <c r="G43" s="125">
        <v>9.49</v>
      </c>
      <c r="H43" s="125">
        <f>G43*2</f>
        <v>18.98</v>
      </c>
      <c r="L43" s="217">
        <f t="shared" si="4"/>
        <v>11.010999999999997</v>
      </c>
      <c r="M43" s="239">
        <f>'Abril 2026'!L43</f>
        <v>11.970999999999998</v>
      </c>
      <c r="N43" s="217">
        <f t="shared" si="1"/>
        <v>-0.96000000000000085</v>
      </c>
      <c r="O43" s="241">
        <f t="shared" si="2"/>
        <v>-8.718554173099638E-2</v>
      </c>
      <c r="P43" s="227">
        <f t="shared" si="3"/>
        <v>-8.718554173099638E-2</v>
      </c>
      <c r="Q43" s="224"/>
      <c r="R43" s="231"/>
      <c r="S43" s="231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</row>
    <row r="44" spans="1:32" x14ac:dyDescent="0.2">
      <c r="A44" s="212">
        <v>11</v>
      </c>
      <c r="B44" s="194" t="s">
        <v>114</v>
      </c>
      <c r="C44" s="125" t="s">
        <v>307</v>
      </c>
      <c r="D44" s="125">
        <v>3.29</v>
      </c>
      <c r="E44" s="125">
        <f>D44*3</f>
        <v>9.870000000000001</v>
      </c>
      <c r="F44" s="125" t="s">
        <v>163</v>
      </c>
      <c r="G44" s="125">
        <v>3.49</v>
      </c>
      <c r="H44" s="125">
        <f>G44*3</f>
        <v>10.47</v>
      </c>
      <c r="L44" s="217">
        <f>(D21+G21+J21+M21+P21+S21+V21+Y21+D44+G44)/10</f>
        <v>3.3119999999999998</v>
      </c>
      <c r="M44" s="239">
        <f>'Abril 2026'!L44</f>
        <v>2.96</v>
      </c>
      <c r="N44" s="217">
        <f t="shared" si="1"/>
        <v>0.35199999999999987</v>
      </c>
      <c r="O44" s="241">
        <f t="shared" si="2"/>
        <v>0.10628019323671495</v>
      </c>
      <c r="P44" s="226">
        <f t="shared" si="3"/>
        <v>0.10628019323671495</v>
      </c>
      <c r="Q44" s="224"/>
      <c r="R44" s="231"/>
      <c r="S44" s="231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</row>
    <row r="45" spans="1:32" x14ac:dyDescent="0.2">
      <c r="A45" s="212">
        <v>12</v>
      </c>
      <c r="B45" s="129" t="s">
        <v>167</v>
      </c>
      <c r="C45" s="125" t="s">
        <v>168</v>
      </c>
      <c r="D45" s="125">
        <v>4.99</v>
      </c>
      <c r="E45" s="125">
        <f>D45*2</f>
        <v>9.98</v>
      </c>
      <c r="F45" s="125" t="s">
        <v>168</v>
      </c>
      <c r="G45" s="125">
        <v>4.99</v>
      </c>
      <c r="H45" s="125">
        <f>G45*2</f>
        <v>9.98</v>
      </c>
      <c r="L45" s="217">
        <f>(D22+G22+J22+M22+P22+S22+V22+Y22+D45+G45)/10</f>
        <v>5.53</v>
      </c>
      <c r="M45" s="239">
        <f>'Abril 2026'!L45</f>
        <v>4.7660000000000009</v>
      </c>
      <c r="N45" s="217">
        <f t="shared" si="1"/>
        <v>0.76399999999999935</v>
      </c>
      <c r="O45" s="241">
        <f t="shared" si="2"/>
        <v>0.13815551537070511</v>
      </c>
      <c r="P45" s="226">
        <f t="shared" si="3"/>
        <v>0.13815551537070511</v>
      </c>
      <c r="Q45" s="224"/>
      <c r="R45" s="231"/>
      <c r="S45" s="231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</row>
    <row r="46" spans="1:32" x14ac:dyDescent="0.2">
      <c r="A46" s="212">
        <v>13</v>
      </c>
      <c r="B46" s="194" t="s">
        <v>77</v>
      </c>
      <c r="C46" s="125" t="s">
        <v>168</v>
      </c>
      <c r="D46" s="125">
        <v>6.99</v>
      </c>
      <c r="E46" s="125">
        <f>D46*2</f>
        <v>13.98</v>
      </c>
      <c r="F46" s="125" t="s">
        <v>168</v>
      </c>
      <c r="G46" s="125">
        <v>4.99</v>
      </c>
      <c r="H46" s="125">
        <f>G46*2</f>
        <v>9.98</v>
      </c>
      <c r="L46" s="217">
        <f t="shared" ref="L46:L53" si="5">(D23+G23+J23+M23+P23+S23+V23+Y23+D46+G46)/10</f>
        <v>5.3200000000000012</v>
      </c>
      <c r="M46" s="239">
        <f>'Abril 2026'!L46</f>
        <v>5.2500000000000009</v>
      </c>
      <c r="N46" s="217">
        <f t="shared" si="1"/>
        <v>7.0000000000000284E-2</v>
      </c>
      <c r="O46" s="241">
        <f t="shared" si="2"/>
        <v>1.3157894736842157E-2</v>
      </c>
      <c r="P46" s="229">
        <f t="shared" si="3"/>
        <v>1.3157894736842157E-2</v>
      </c>
      <c r="Q46" s="224"/>
      <c r="R46" s="231"/>
      <c r="S46" s="231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</row>
    <row r="47" spans="1:32" x14ac:dyDescent="0.2">
      <c r="A47" s="212">
        <v>14</v>
      </c>
      <c r="B47" s="194" t="s">
        <v>78</v>
      </c>
      <c r="C47" s="125" t="s">
        <v>168</v>
      </c>
      <c r="D47" s="125">
        <v>6.89</v>
      </c>
      <c r="E47" s="125">
        <f>D47*2</f>
        <v>13.78</v>
      </c>
      <c r="F47" s="125" t="s">
        <v>168</v>
      </c>
      <c r="G47" s="125">
        <v>8.99</v>
      </c>
      <c r="H47" s="125">
        <f>G47*2</f>
        <v>17.98</v>
      </c>
      <c r="L47" s="217">
        <f t="shared" si="5"/>
        <v>9.5709999999999997</v>
      </c>
      <c r="M47" s="239">
        <f>'Abril 2026'!L47</f>
        <v>9.4209999999999994</v>
      </c>
      <c r="N47" s="217">
        <f t="shared" si="1"/>
        <v>0.15000000000000036</v>
      </c>
      <c r="O47" s="241">
        <f t="shared" si="2"/>
        <v>1.5672343537770386E-2</v>
      </c>
      <c r="P47" s="226">
        <f t="shared" si="3"/>
        <v>1.5672343537770386E-2</v>
      </c>
      <c r="Q47" s="224"/>
      <c r="R47" s="231"/>
      <c r="S47" s="231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</row>
    <row r="48" spans="1:32" x14ac:dyDescent="0.2">
      <c r="A48" s="212">
        <v>15</v>
      </c>
      <c r="B48" s="194" t="s">
        <v>79</v>
      </c>
      <c r="C48" s="125" t="s">
        <v>168</v>
      </c>
      <c r="D48" s="125">
        <v>2.99</v>
      </c>
      <c r="E48" s="125">
        <f>D48*2</f>
        <v>5.98</v>
      </c>
      <c r="F48" s="125" t="s">
        <v>168</v>
      </c>
      <c r="G48" s="125">
        <v>3.99</v>
      </c>
      <c r="H48" s="125">
        <f>G48*2</f>
        <v>7.98</v>
      </c>
      <c r="L48" s="217">
        <f t="shared" si="5"/>
        <v>4.096000000000001</v>
      </c>
      <c r="M48" s="239">
        <f>'Abril 2026'!L48</f>
        <v>4.7620000000000005</v>
      </c>
      <c r="N48" s="217">
        <f t="shared" si="1"/>
        <v>-0.66599999999999948</v>
      </c>
      <c r="O48" s="241">
        <f t="shared" si="2"/>
        <v>-0.16259765624999983</v>
      </c>
      <c r="P48" s="229">
        <f t="shared" si="3"/>
        <v>-0.16259765624999983</v>
      </c>
      <c r="Q48" s="224"/>
      <c r="R48" s="231"/>
      <c r="S48" s="23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</row>
    <row r="49" spans="1:76" x14ac:dyDescent="0.2">
      <c r="A49" s="212">
        <v>16</v>
      </c>
      <c r="B49" s="129" t="s">
        <v>230</v>
      </c>
      <c r="C49" s="125"/>
      <c r="D49" s="125">
        <v>12.99</v>
      </c>
      <c r="E49" s="125">
        <f>D49</f>
        <v>12.99</v>
      </c>
      <c r="F49" s="125"/>
      <c r="G49" s="125">
        <v>14.89</v>
      </c>
      <c r="H49" s="125">
        <f>G49</f>
        <v>14.89</v>
      </c>
      <c r="L49" s="217">
        <f t="shared" si="5"/>
        <v>13.470999999999998</v>
      </c>
      <c r="M49" s="239">
        <f>'Abril 2026'!L49</f>
        <v>11.081</v>
      </c>
      <c r="N49" s="217">
        <f t="shared" si="1"/>
        <v>2.3899999999999988</v>
      </c>
      <c r="O49" s="241">
        <f t="shared" si="2"/>
        <v>0.17741815752356907</v>
      </c>
      <c r="P49" s="229">
        <f t="shared" si="3"/>
        <v>0.17741815752356907</v>
      </c>
      <c r="Q49" s="224"/>
      <c r="R49" s="232"/>
      <c r="S49" s="233"/>
      <c r="T49" s="204"/>
      <c r="U49" s="204"/>
      <c r="V49" s="204"/>
      <c r="W49" s="204"/>
      <c r="X49" s="204"/>
      <c r="Y49" s="204"/>
      <c r="Z49" s="204"/>
      <c r="AA49" s="205"/>
      <c r="AB49" s="206"/>
      <c r="AC49" s="206"/>
      <c r="AD49" s="206"/>
      <c r="AE49" s="206"/>
      <c r="AF49" s="206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</row>
    <row r="50" spans="1:76" s="197" customFormat="1" x14ac:dyDescent="0.2">
      <c r="A50" s="193">
        <v>17</v>
      </c>
      <c r="B50" s="194" t="s">
        <v>229</v>
      </c>
      <c r="C50" s="195"/>
      <c r="D50" s="195">
        <v>22.9</v>
      </c>
      <c r="E50" s="195">
        <f>(D50/10)*2</f>
        <v>4.58</v>
      </c>
      <c r="F50" s="195"/>
      <c r="G50" s="195">
        <v>22.9</v>
      </c>
      <c r="H50" s="195">
        <f>(G50/10)*2</f>
        <v>4.58</v>
      </c>
      <c r="L50" s="217">
        <f>(D27+G27+J27+M27+P27+S27+V27+Y27+D50+G50)/10</f>
        <v>26.854000000000003</v>
      </c>
      <c r="M50" s="239">
        <f>'Abril 2026'!L50</f>
        <v>27.863999999999997</v>
      </c>
      <c r="N50" s="217">
        <f t="shared" si="1"/>
        <v>-1.0099999999999945</v>
      </c>
      <c r="O50" s="241">
        <f t="shared" si="2"/>
        <v>-3.7610784240708808E-2</v>
      </c>
      <c r="P50" s="226">
        <f t="shared" si="3"/>
        <v>-3.7610784240708808E-2</v>
      </c>
      <c r="Q50" s="237"/>
      <c r="R50" s="238"/>
      <c r="S50" s="237"/>
      <c r="T50" s="218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09"/>
    </row>
    <row r="51" spans="1:76" x14ac:dyDescent="0.2">
      <c r="A51" s="212">
        <v>18</v>
      </c>
      <c r="B51" s="194" t="s">
        <v>231</v>
      </c>
      <c r="C51" s="125"/>
      <c r="D51" s="125">
        <v>4.99</v>
      </c>
      <c r="E51" s="125">
        <f>D51</f>
        <v>4.99</v>
      </c>
      <c r="F51" s="125"/>
      <c r="G51" s="125">
        <v>4.99</v>
      </c>
      <c r="H51" s="125">
        <f>G51</f>
        <v>4.99</v>
      </c>
      <c r="L51" s="217">
        <f t="shared" si="5"/>
        <v>4.8800000000000008</v>
      </c>
      <c r="M51" s="239">
        <f>'Abril 2026'!L51</f>
        <v>4.6560000000000006</v>
      </c>
      <c r="N51" s="217">
        <f t="shared" si="1"/>
        <v>0.2240000000000002</v>
      </c>
      <c r="O51" s="241">
        <f t="shared" si="2"/>
        <v>4.5901639344262328E-2</v>
      </c>
      <c r="P51" s="228">
        <f t="shared" si="3"/>
        <v>4.5901639344262328E-2</v>
      </c>
      <c r="Q51" s="233"/>
      <c r="R51" s="233"/>
      <c r="S51" s="233"/>
      <c r="T51" s="205"/>
      <c r="U51" s="206"/>
      <c r="V51" s="206"/>
      <c r="W51" s="206"/>
      <c r="X51" s="206"/>
      <c r="Y51" s="206"/>
      <c r="Z51" s="206"/>
      <c r="AA51" s="206"/>
      <c r="AB51" s="216"/>
      <c r="AC51" s="216"/>
      <c r="AD51" s="216"/>
      <c r="AE51" s="216"/>
      <c r="AF51" s="216"/>
    </row>
    <row r="52" spans="1:76" x14ac:dyDescent="0.2">
      <c r="A52" s="212">
        <v>19</v>
      </c>
      <c r="B52" s="129" t="s">
        <v>328</v>
      </c>
      <c r="C52" s="125" t="s">
        <v>170</v>
      </c>
      <c r="D52" s="125">
        <v>18.989999999999998</v>
      </c>
      <c r="E52" s="125">
        <f>D52</f>
        <v>18.989999999999998</v>
      </c>
      <c r="F52" s="125" t="s">
        <v>170</v>
      </c>
      <c r="G52" s="125">
        <v>21.9</v>
      </c>
      <c r="H52" s="125">
        <f>G52</f>
        <v>21.9</v>
      </c>
      <c r="L52" s="217">
        <f t="shared" si="5"/>
        <v>20.563000000000002</v>
      </c>
      <c r="M52" s="239">
        <f>'Abril 2026'!L52</f>
        <v>20.882999999999999</v>
      </c>
      <c r="N52" s="217">
        <f t="shared" si="1"/>
        <v>-0.31999999999999673</v>
      </c>
      <c r="O52" s="241">
        <f t="shared" si="2"/>
        <v>-1.5561931624762763E-2</v>
      </c>
      <c r="P52" s="226">
        <f t="shared" si="3"/>
        <v>-1.5561931624762763E-2</v>
      </c>
      <c r="Q52" s="225"/>
      <c r="R52" s="232"/>
      <c r="S52" s="231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6"/>
      <c r="AE52" s="216"/>
      <c r="AF52" s="216"/>
    </row>
    <row r="53" spans="1:76" x14ac:dyDescent="0.2">
      <c r="A53" s="212">
        <v>20</v>
      </c>
      <c r="B53" s="129" t="s">
        <v>81</v>
      </c>
      <c r="C53" s="125" t="s">
        <v>352</v>
      </c>
      <c r="D53" s="125">
        <v>8.39</v>
      </c>
      <c r="E53" s="125">
        <f>D53*4</f>
        <v>33.56</v>
      </c>
      <c r="F53" s="125" t="s">
        <v>172</v>
      </c>
      <c r="G53" s="125">
        <v>10.199999999999999</v>
      </c>
      <c r="H53" s="125">
        <f>G53*4</f>
        <v>40.799999999999997</v>
      </c>
      <c r="L53" s="217">
        <f t="shared" si="5"/>
        <v>9.1310000000000002</v>
      </c>
      <c r="M53" s="239">
        <f>'Abril 2026'!L53</f>
        <v>9.5510000000000002</v>
      </c>
      <c r="N53" s="217">
        <f t="shared" si="1"/>
        <v>-0.41999999999999993</v>
      </c>
      <c r="O53" s="201">
        <f t="shared" si="2"/>
        <v>-4.5997152557222643E-2</v>
      </c>
      <c r="P53" s="230">
        <f t="shared" si="3"/>
        <v>-4.5997152557222643E-2</v>
      </c>
      <c r="Q53" s="225"/>
      <c r="R53" s="232"/>
      <c r="S53" s="232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</row>
    <row r="54" spans="1:76" x14ac:dyDescent="0.2">
      <c r="A54" s="212"/>
      <c r="B54" s="114" t="s">
        <v>82</v>
      </c>
      <c r="C54" s="357">
        <f>SUM(E34:E53)</f>
        <v>249.57000000000002</v>
      </c>
      <c r="D54" s="358"/>
      <c r="E54" s="359"/>
      <c r="F54" s="357">
        <f>SUM(H34:H53)</f>
        <v>253.35000000000002</v>
      </c>
      <c r="G54" s="358"/>
      <c r="H54" s="359"/>
      <c r="P54" s="223"/>
      <c r="Q54" s="222"/>
      <c r="R54" s="220"/>
      <c r="S54" s="221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216"/>
    </row>
    <row r="55" spans="1:76" x14ac:dyDescent="0.2">
      <c r="A55" s="140"/>
      <c r="B55" s="153"/>
      <c r="C55" s="216"/>
      <c r="D55" s="216"/>
      <c r="E55" s="216"/>
      <c r="F55" s="216"/>
      <c r="O55" s="242"/>
      <c r="P55" s="203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216"/>
    </row>
    <row r="56" spans="1:76" x14ac:dyDescent="0.2">
      <c r="A56" s="140"/>
      <c r="B56" s="135"/>
      <c r="C56" s="134"/>
      <c r="D56" s="134"/>
      <c r="E56" s="134"/>
      <c r="F56" s="134"/>
      <c r="Q56" s="216"/>
      <c r="R56" s="216"/>
      <c r="S56" s="216"/>
      <c r="T56" s="216"/>
      <c r="U56" s="216"/>
      <c r="V56" s="216"/>
      <c r="W56" s="216"/>
      <c r="X56" s="216"/>
      <c r="Y56" s="216"/>
      <c r="Z56" s="216"/>
      <c r="AA56" s="216"/>
      <c r="AB56" s="216"/>
      <c r="AC56" s="216"/>
      <c r="AD56" s="216"/>
      <c r="AE56" s="216"/>
      <c r="AF56" s="216"/>
    </row>
    <row r="57" spans="1:76" x14ac:dyDescent="0.2">
      <c r="B57" s="124"/>
    </row>
    <row r="58" spans="1:76" x14ac:dyDescent="0.2">
      <c r="A58" s="361" t="s">
        <v>98</v>
      </c>
      <c r="B58" s="362"/>
      <c r="C58" s="363"/>
      <c r="F58" s="135" t="s">
        <v>246</v>
      </c>
      <c r="G58" s="216"/>
      <c r="H58" s="216"/>
      <c r="I58" s="216"/>
      <c r="J58" s="216"/>
      <c r="K58" s="216"/>
      <c r="L58" s="216"/>
      <c r="M58" s="216"/>
      <c r="N58" s="216"/>
      <c r="O58" s="216"/>
    </row>
    <row r="59" spans="1:76" x14ac:dyDescent="0.2">
      <c r="A59" s="116">
        <v>1</v>
      </c>
      <c r="B59" s="116" t="s">
        <v>90</v>
      </c>
      <c r="C59" s="217">
        <f>U31</f>
        <v>263.70000000000005</v>
      </c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140"/>
    </row>
    <row r="60" spans="1:76" x14ac:dyDescent="0.2">
      <c r="A60" s="116">
        <v>2</v>
      </c>
      <c r="B60" s="116" t="s">
        <v>89</v>
      </c>
      <c r="C60" s="250">
        <f>O31</f>
        <v>231.68800000000002</v>
      </c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140"/>
    </row>
    <row r="61" spans="1:76" x14ac:dyDescent="0.2">
      <c r="A61" s="116">
        <v>3</v>
      </c>
      <c r="B61" s="116" t="s">
        <v>100</v>
      </c>
      <c r="C61" s="217">
        <f>F54</f>
        <v>253.35000000000002</v>
      </c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140"/>
    </row>
    <row r="62" spans="1:76" x14ac:dyDescent="0.2">
      <c r="A62" s="116">
        <v>4</v>
      </c>
      <c r="B62" s="116" t="s">
        <v>86</v>
      </c>
      <c r="C62" s="217">
        <f>F31</f>
        <v>243.89999999999998</v>
      </c>
      <c r="F62" s="361" t="s">
        <v>102</v>
      </c>
      <c r="G62" s="362"/>
      <c r="H62" s="362"/>
      <c r="I62" s="362"/>
      <c r="J62" s="363"/>
      <c r="K62" s="216"/>
      <c r="L62" s="216"/>
      <c r="M62" s="216"/>
      <c r="N62" s="216"/>
      <c r="O62" s="216"/>
      <c r="P62" s="140"/>
    </row>
    <row r="63" spans="1:76" x14ac:dyDescent="0.2">
      <c r="A63" s="116">
        <v>5</v>
      </c>
      <c r="B63" s="116" t="s">
        <v>83</v>
      </c>
      <c r="C63" s="217">
        <f>C31</f>
        <v>279.78799999999995</v>
      </c>
      <c r="E63" s="214"/>
      <c r="F63" s="364" t="s">
        <v>321</v>
      </c>
      <c r="G63" s="364"/>
      <c r="H63" s="364"/>
      <c r="I63" s="365">
        <f>C60</f>
        <v>231.68800000000002</v>
      </c>
      <c r="J63" s="365"/>
      <c r="K63" s="216"/>
      <c r="L63" s="216"/>
      <c r="M63" s="216"/>
      <c r="N63" s="216"/>
      <c r="O63" s="216"/>
      <c r="P63" s="140"/>
    </row>
    <row r="64" spans="1:76" x14ac:dyDescent="0.2">
      <c r="A64" s="116">
        <v>6</v>
      </c>
      <c r="B64" s="116" t="s">
        <v>101</v>
      </c>
      <c r="C64" s="217">
        <f>C54</f>
        <v>249.57000000000002</v>
      </c>
      <c r="E64" s="214"/>
      <c r="F64" s="355" t="s">
        <v>292</v>
      </c>
      <c r="G64" s="355"/>
      <c r="H64" s="355"/>
      <c r="I64" s="356">
        <f>C68</f>
        <v>307.608</v>
      </c>
      <c r="J64" s="356"/>
      <c r="K64" s="216"/>
      <c r="L64" s="216"/>
      <c r="M64" s="216"/>
      <c r="N64" s="216"/>
      <c r="O64" s="216"/>
      <c r="P64" s="140"/>
    </row>
    <row r="65" spans="1:17" x14ac:dyDescent="0.2">
      <c r="A65" s="116">
        <v>7</v>
      </c>
      <c r="B65" s="116" t="s">
        <v>87</v>
      </c>
      <c r="C65" s="217">
        <f>I31</f>
        <v>282.58799999999997</v>
      </c>
      <c r="E65" s="117"/>
      <c r="F65" s="338" t="s">
        <v>106</v>
      </c>
      <c r="G65" s="338"/>
      <c r="H65" s="338"/>
      <c r="I65" s="339">
        <f>AVERAGE(C59:C68)</f>
        <v>268.89279999999997</v>
      </c>
      <c r="J65" s="339"/>
      <c r="K65" s="216"/>
      <c r="L65" s="216"/>
      <c r="M65" s="216"/>
      <c r="N65" s="216"/>
      <c r="O65" s="216"/>
      <c r="P65" s="140"/>
    </row>
    <row r="66" spans="1:17" x14ac:dyDescent="0.2">
      <c r="A66" s="116">
        <v>8</v>
      </c>
      <c r="B66" s="116" t="s">
        <v>94</v>
      </c>
      <c r="C66" s="217">
        <f>R31</f>
        <v>275.47799999999995</v>
      </c>
      <c r="E66" s="214"/>
      <c r="F66" s="340" t="s">
        <v>107</v>
      </c>
      <c r="G66" s="341"/>
      <c r="H66" s="342"/>
      <c r="I66" s="339">
        <v>272.45999999999998</v>
      </c>
      <c r="J66" s="339"/>
      <c r="K66" s="216"/>
      <c r="L66" s="216"/>
      <c r="M66" s="216"/>
      <c r="N66" s="216"/>
      <c r="O66" s="216"/>
    </row>
    <row r="67" spans="1:17" x14ac:dyDescent="0.2">
      <c r="A67" s="116">
        <v>9</v>
      </c>
      <c r="B67" s="116" t="s">
        <v>99</v>
      </c>
      <c r="C67" s="217">
        <f>X31</f>
        <v>301.25799999999992</v>
      </c>
      <c r="E67" s="214"/>
      <c r="F67" s="348" t="s">
        <v>108</v>
      </c>
      <c r="G67" s="349"/>
      <c r="H67" s="350"/>
      <c r="I67" s="351">
        <f>I65/I66-1*100%</f>
        <v>-1.3092564046098598E-2</v>
      </c>
      <c r="J67" s="352"/>
      <c r="K67" s="216"/>
      <c r="L67" s="216"/>
      <c r="M67" s="216"/>
      <c r="N67" s="216"/>
      <c r="O67" s="216"/>
    </row>
    <row r="68" spans="1:17" x14ac:dyDescent="0.2">
      <c r="A68" s="116">
        <v>10</v>
      </c>
      <c r="B68" s="116" t="s">
        <v>193</v>
      </c>
      <c r="C68" s="240">
        <f>L31</f>
        <v>307.608</v>
      </c>
      <c r="F68" s="216"/>
      <c r="G68" s="216"/>
      <c r="H68" s="216"/>
      <c r="I68" s="216"/>
      <c r="J68" s="216"/>
      <c r="K68" s="216"/>
      <c r="L68" s="216"/>
      <c r="M68" s="216"/>
      <c r="N68" s="216"/>
      <c r="O68" s="216"/>
    </row>
    <row r="69" spans="1:17" x14ac:dyDescent="0.2">
      <c r="C69" s="249"/>
      <c r="F69" s="216"/>
      <c r="G69" s="216"/>
      <c r="H69" s="216"/>
      <c r="I69" s="216"/>
      <c r="J69" s="216"/>
      <c r="K69" s="216"/>
      <c r="L69" s="216"/>
      <c r="M69" s="216"/>
      <c r="N69" s="216"/>
      <c r="O69" s="216"/>
    </row>
    <row r="70" spans="1:17" x14ac:dyDescent="0.2">
      <c r="A70" s="336"/>
      <c r="B70" s="336"/>
      <c r="C70" s="336"/>
      <c r="F70" s="361" t="s">
        <v>104</v>
      </c>
      <c r="G70" s="362"/>
      <c r="H70" s="362"/>
      <c r="I70" s="362"/>
      <c r="J70" s="363"/>
      <c r="K70" s="216"/>
      <c r="M70" s="337" t="s">
        <v>208</v>
      </c>
      <c r="N70" s="337"/>
      <c r="O70" s="337"/>
      <c r="P70" s="337"/>
      <c r="Q70" s="337"/>
    </row>
    <row r="71" spans="1:17" x14ac:dyDescent="0.2">
      <c r="A71" s="158"/>
      <c r="B71" s="157" t="s">
        <v>209</v>
      </c>
      <c r="C71" s="160"/>
      <c r="F71" s="364" t="s">
        <v>340</v>
      </c>
      <c r="G71" s="364"/>
      <c r="H71" s="364"/>
      <c r="I71" s="371">
        <v>0.16259999999999999</v>
      </c>
      <c r="J71" s="365"/>
      <c r="K71" s="216"/>
      <c r="M71" s="114" t="s">
        <v>233</v>
      </c>
      <c r="N71" s="114" t="s">
        <v>265</v>
      </c>
      <c r="O71" s="114" t="s">
        <v>293</v>
      </c>
      <c r="P71" s="114" t="s">
        <v>322</v>
      </c>
      <c r="Q71" s="114" t="s">
        <v>323</v>
      </c>
    </row>
    <row r="72" spans="1:17" x14ac:dyDescent="0.2">
      <c r="A72" s="384" t="s">
        <v>98</v>
      </c>
      <c r="B72" s="385"/>
      <c r="C72" s="386"/>
      <c r="F72" s="364" t="s">
        <v>356</v>
      </c>
      <c r="G72" s="364"/>
      <c r="H72" s="364"/>
      <c r="I72" s="371">
        <v>8.72E-2</v>
      </c>
      <c r="J72" s="365"/>
      <c r="K72" s="216"/>
      <c r="M72" s="125">
        <f>'Janeiro 2026'!H38</f>
        <v>273.38</v>
      </c>
      <c r="N72" s="125">
        <f>'fevereiro 2026'!I63</f>
        <v>282.24</v>
      </c>
      <c r="O72" s="125">
        <f>'março 2026'!I63</f>
        <v>242.45</v>
      </c>
      <c r="P72" s="125">
        <v>233.79</v>
      </c>
      <c r="Q72" s="125">
        <f>I63</f>
        <v>231.68800000000002</v>
      </c>
    </row>
    <row r="73" spans="1:17" x14ac:dyDescent="0.2">
      <c r="A73" s="116">
        <v>1</v>
      </c>
      <c r="B73" s="116" t="s">
        <v>89</v>
      </c>
      <c r="C73" s="239">
        <v>231.69</v>
      </c>
      <c r="F73" s="364" t="s">
        <v>357</v>
      </c>
      <c r="G73" s="364"/>
      <c r="H73" s="364"/>
      <c r="I73" s="371">
        <v>7.1599999999999997E-2</v>
      </c>
      <c r="J73" s="365"/>
      <c r="K73" s="216"/>
      <c r="L73" s="354"/>
      <c r="M73" s="354"/>
      <c r="N73" s="354"/>
      <c r="O73" s="354"/>
    </row>
    <row r="74" spans="1:17" x14ac:dyDescent="0.2">
      <c r="A74" s="116">
        <v>2</v>
      </c>
      <c r="B74" s="116" t="s">
        <v>86</v>
      </c>
      <c r="C74" s="239">
        <v>243.9</v>
      </c>
      <c r="F74" s="353"/>
      <c r="G74" s="353"/>
      <c r="H74" s="353"/>
      <c r="I74" s="370"/>
      <c r="J74" s="370"/>
      <c r="K74" s="216"/>
      <c r="L74" s="354" t="s">
        <v>358</v>
      </c>
      <c r="M74" s="354"/>
      <c r="N74" s="354"/>
      <c r="O74" s="354"/>
      <c r="P74" s="354"/>
      <c r="Q74" s="354"/>
    </row>
    <row r="75" spans="1:17" x14ac:dyDescent="0.2">
      <c r="A75" s="116">
        <v>3</v>
      </c>
      <c r="B75" s="116" t="s">
        <v>101</v>
      </c>
      <c r="C75" s="239">
        <v>249.57</v>
      </c>
      <c r="F75" s="361" t="s">
        <v>267</v>
      </c>
      <c r="G75" s="362"/>
      <c r="H75" s="362"/>
      <c r="I75" s="362"/>
      <c r="J75" s="363"/>
      <c r="K75" s="216"/>
      <c r="L75" s="216"/>
      <c r="M75" s="216"/>
      <c r="N75" s="216"/>
      <c r="O75" s="216"/>
    </row>
    <row r="76" spans="1:17" x14ac:dyDescent="0.2">
      <c r="A76" s="116">
        <v>4</v>
      </c>
      <c r="B76" s="116" t="s">
        <v>92</v>
      </c>
      <c r="C76" s="239">
        <v>253.35</v>
      </c>
      <c r="F76" s="364" t="s">
        <v>359</v>
      </c>
      <c r="G76" s="364"/>
      <c r="H76" s="364"/>
      <c r="I76" s="371">
        <v>0.1774</v>
      </c>
      <c r="J76" s="365"/>
      <c r="K76" s="216"/>
      <c r="L76" s="216"/>
      <c r="M76" s="216"/>
      <c r="N76" s="216"/>
      <c r="O76" s="216"/>
    </row>
    <row r="77" spans="1:17" x14ac:dyDescent="0.2">
      <c r="A77" s="116">
        <v>5</v>
      </c>
      <c r="B77" s="116" t="s">
        <v>90</v>
      </c>
      <c r="C77" s="239">
        <v>263.7</v>
      </c>
      <c r="F77" s="364" t="s">
        <v>360</v>
      </c>
      <c r="G77" s="364"/>
      <c r="H77" s="364"/>
      <c r="I77" s="371">
        <v>0.13819999999999999</v>
      </c>
      <c r="J77" s="365"/>
      <c r="K77" s="216"/>
      <c r="L77" s="216"/>
      <c r="M77" s="216"/>
      <c r="N77" s="216"/>
      <c r="O77" s="216"/>
    </row>
    <row r="78" spans="1:17" x14ac:dyDescent="0.2">
      <c r="A78" s="116">
        <v>6</v>
      </c>
      <c r="B78" s="116" t="s">
        <v>94</v>
      </c>
      <c r="C78" s="239">
        <v>275.48</v>
      </c>
      <c r="F78" s="364" t="s">
        <v>361</v>
      </c>
      <c r="G78" s="364"/>
      <c r="H78" s="364"/>
      <c r="I78" s="371">
        <v>0.10630000000000001</v>
      </c>
      <c r="J78" s="365"/>
      <c r="K78" s="213"/>
      <c r="L78" s="213"/>
      <c r="M78" s="213"/>
      <c r="N78" s="213"/>
    </row>
    <row r="79" spans="1:17" x14ac:dyDescent="0.2">
      <c r="A79" s="116">
        <v>7</v>
      </c>
      <c r="B79" s="116" t="s">
        <v>83</v>
      </c>
      <c r="C79" s="239">
        <v>279.79000000000002</v>
      </c>
    </row>
    <row r="80" spans="1:17" x14ac:dyDescent="0.2">
      <c r="A80" s="116">
        <v>8</v>
      </c>
      <c r="B80" s="116" t="s">
        <v>87</v>
      </c>
      <c r="C80" s="239">
        <v>282.58999999999997</v>
      </c>
      <c r="G80" s="155"/>
      <c r="H80" s="156"/>
      <c r="I80" s="155"/>
    </row>
    <row r="81" spans="1:9" x14ac:dyDescent="0.2">
      <c r="A81" s="116">
        <v>9</v>
      </c>
      <c r="B81" s="116" t="s">
        <v>91</v>
      </c>
      <c r="C81" s="239">
        <v>301.26</v>
      </c>
      <c r="G81" s="336"/>
      <c r="H81" s="336"/>
      <c r="I81" s="336"/>
    </row>
    <row r="82" spans="1:9" x14ac:dyDescent="0.2">
      <c r="A82" s="116">
        <v>10</v>
      </c>
      <c r="B82" s="116" t="s">
        <v>193</v>
      </c>
      <c r="C82" s="239">
        <v>307.61</v>
      </c>
      <c r="G82" s="158"/>
      <c r="H82" s="158"/>
      <c r="I82" s="159"/>
    </row>
    <row r="83" spans="1:9" x14ac:dyDescent="0.2">
      <c r="A83" s="154"/>
      <c r="B83" s="154"/>
      <c r="C83" s="216"/>
      <c r="G83" s="158"/>
      <c r="H83" s="158"/>
      <c r="I83" s="160"/>
    </row>
    <row r="84" spans="1:9" x14ac:dyDescent="0.2">
      <c r="A84" s="154"/>
      <c r="B84" s="154"/>
      <c r="C84" s="216"/>
      <c r="G84" s="158"/>
      <c r="H84" s="158"/>
      <c r="I84" s="160"/>
    </row>
    <row r="85" spans="1:9" x14ac:dyDescent="0.2">
      <c r="A85" s="154"/>
      <c r="B85" s="154"/>
      <c r="C85" s="216"/>
      <c r="G85" s="158"/>
      <c r="H85" s="158"/>
      <c r="I85" s="160"/>
    </row>
    <row r="86" spans="1:9" x14ac:dyDescent="0.2">
      <c r="A86" s="154"/>
      <c r="B86" s="154"/>
      <c r="C86" s="216"/>
      <c r="G86" s="158"/>
      <c r="H86" s="158"/>
      <c r="I86" s="160"/>
    </row>
    <row r="87" spans="1:9" x14ac:dyDescent="0.2">
      <c r="A87" s="140"/>
      <c r="B87" s="140"/>
      <c r="C87" s="140"/>
      <c r="G87" s="158"/>
      <c r="H87" s="158"/>
      <c r="I87" s="160"/>
    </row>
    <row r="88" spans="1:9" x14ac:dyDescent="0.2">
      <c r="G88" s="158"/>
      <c r="H88" s="158"/>
      <c r="I88" s="160"/>
    </row>
    <row r="89" spans="1:9" x14ac:dyDescent="0.2">
      <c r="G89" s="158"/>
      <c r="H89" s="158"/>
      <c r="I89" s="160"/>
    </row>
    <row r="90" spans="1:9" x14ac:dyDescent="0.2">
      <c r="G90" s="158"/>
      <c r="H90" s="158"/>
      <c r="I90" s="160"/>
    </row>
    <row r="91" spans="1:9" x14ac:dyDescent="0.2">
      <c r="G91" s="158"/>
      <c r="H91" s="158"/>
      <c r="I91" s="160"/>
    </row>
    <row r="92" spans="1:9" x14ac:dyDescent="0.2">
      <c r="G92" s="214"/>
      <c r="H92" s="140"/>
      <c r="I92" s="140"/>
    </row>
  </sheetData>
  <mergeCells count="63">
    <mergeCell ref="AA9:AC9"/>
    <mergeCell ref="B7:K7"/>
    <mergeCell ref="B8:K8"/>
    <mergeCell ref="A9:A10"/>
    <mergeCell ref="B9:B10"/>
    <mergeCell ref="C9:E9"/>
    <mergeCell ref="F9:H9"/>
    <mergeCell ref="I9:K9"/>
    <mergeCell ref="L9:N9"/>
    <mergeCell ref="O9:Q9"/>
    <mergeCell ref="R9:T9"/>
    <mergeCell ref="U9:W9"/>
    <mergeCell ref="X9:Z9"/>
    <mergeCell ref="U31:W31"/>
    <mergeCell ref="X31:Z31"/>
    <mergeCell ref="AA31:AC31"/>
    <mergeCell ref="A32:A33"/>
    <mergeCell ref="B32:B33"/>
    <mergeCell ref="C32:E32"/>
    <mergeCell ref="F32:H32"/>
    <mergeCell ref="L32:O32"/>
    <mergeCell ref="C31:E31"/>
    <mergeCell ref="F31:H31"/>
    <mergeCell ref="I31:K31"/>
    <mergeCell ref="L31:N31"/>
    <mergeCell ref="O31:Q31"/>
    <mergeCell ref="R31:T31"/>
    <mergeCell ref="C54:E54"/>
    <mergeCell ref="F54:H54"/>
    <mergeCell ref="A58:C58"/>
    <mergeCell ref="F62:J62"/>
    <mergeCell ref="F63:H63"/>
    <mergeCell ref="I63:J63"/>
    <mergeCell ref="A72:C72"/>
    <mergeCell ref="F72:H72"/>
    <mergeCell ref="I72:J72"/>
    <mergeCell ref="F64:H64"/>
    <mergeCell ref="I64:J64"/>
    <mergeCell ref="F65:H65"/>
    <mergeCell ref="I65:J65"/>
    <mergeCell ref="F66:H66"/>
    <mergeCell ref="I66:J66"/>
    <mergeCell ref="A70:C70"/>
    <mergeCell ref="L73:O73"/>
    <mergeCell ref="F74:H74"/>
    <mergeCell ref="I74:J74"/>
    <mergeCell ref="L74:Q74"/>
    <mergeCell ref="F67:H67"/>
    <mergeCell ref="I67:J67"/>
    <mergeCell ref="F70:J70"/>
    <mergeCell ref="F71:H71"/>
    <mergeCell ref="I71:J71"/>
    <mergeCell ref="M70:Q70"/>
    <mergeCell ref="F75:J75"/>
    <mergeCell ref="F76:H76"/>
    <mergeCell ref="I76:J76"/>
    <mergeCell ref="G81:I81"/>
    <mergeCell ref="F73:H73"/>
    <mergeCell ref="I73:J73"/>
    <mergeCell ref="F77:H77"/>
    <mergeCell ref="I77:J77"/>
    <mergeCell ref="F78:H78"/>
    <mergeCell ref="I78:J78"/>
  </mergeCells>
  <pageMargins left="0.31496062992125984" right="0.31496062992125984" top="0.59055118110236227" bottom="0.59055118110236227" header="0.31496062992125984" footer="0.31496062992125984"/>
  <pageSetup paperSize="9" scale="49" fitToWidth="0" orientation="landscape" horizontalDpi="360" verticalDpi="360" r:id="rId1"/>
  <colBreaks count="1" manualBreakCount="1">
    <brk id="2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BX92"/>
  <sheetViews>
    <sheetView topLeftCell="A19" zoomScale="85" zoomScaleNormal="85" zoomScaleSheetLayoutView="70" workbookViewId="0">
      <selection activeCell="L43" sqref="L43"/>
    </sheetView>
  </sheetViews>
  <sheetFormatPr defaultRowHeight="12.75" x14ac:dyDescent="0.2"/>
  <cols>
    <col min="1" max="1" width="4" style="246" customWidth="1"/>
    <col min="2" max="2" width="30.5703125" style="246" customWidth="1"/>
    <col min="3" max="3" width="12.5703125" style="246" customWidth="1"/>
    <col min="4" max="5" width="9.85546875" style="246" customWidth="1"/>
    <col min="6" max="6" width="10.85546875" style="246" customWidth="1"/>
    <col min="7" max="7" width="10.7109375" style="246" customWidth="1"/>
    <col min="8" max="8" width="13.28515625" style="246" customWidth="1"/>
    <col min="9" max="9" width="11.140625" style="246" customWidth="1"/>
    <col min="10" max="10" width="11" style="246" customWidth="1"/>
    <col min="11" max="11" width="10" style="246" customWidth="1"/>
    <col min="12" max="12" width="10.42578125" style="246" customWidth="1"/>
    <col min="13" max="13" width="11" style="246" customWidth="1"/>
    <col min="14" max="14" width="10.7109375" style="246" customWidth="1"/>
    <col min="15" max="15" width="10.85546875" style="246" customWidth="1"/>
    <col min="16" max="16" width="11.28515625" style="246" customWidth="1"/>
    <col min="17" max="17" width="11" style="246" customWidth="1"/>
    <col min="18" max="18" width="10.7109375" style="246" customWidth="1"/>
    <col min="19" max="20" width="10" style="246" customWidth="1"/>
    <col min="21" max="21" width="11.5703125" style="246" customWidth="1"/>
    <col min="22" max="23" width="10" style="246" customWidth="1"/>
    <col min="24" max="24" width="11" style="246" customWidth="1"/>
    <col min="25" max="25" width="10" style="246" customWidth="1"/>
    <col min="26" max="26" width="10.7109375" style="246" customWidth="1"/>
    <col min="27" max="29" width="10" style="246" customWidth="1"/>
    <col min="30" max="30" width="9" style="246" customWidth="1"/>
    <col min="31" max="31" width="10" style="246" bestFit="1" customWidth="1"/>
    <col min="32" max="32" width="11.5703125" style="246" customWidth="1"/>
    <col min="33" max="16384" width="9.140625" style="246"/>
  </cols>
  <sheetData>
    <row r="7" spans="1:29" ht="15.75" x14ac:dyDescent="0.2">
      <c r="B7" s="367" t="s">
        <v>73</v>
      </c>
      <c r="C7" s="367"/>
      <c r="D7" s="367"/>
      <c r="E7" s="367"/>
      <c r="F7" s="367"/>
      <c r="G7" s="367"/>
      <c r="H7" s="367"/>
      <c r="I7" s="367"/>
      <c r="J7" s="367"/>
      <c r="K7" s="367"/>
    </row>
    <row r="8" spans="1:29" ht="14.25" x14ac:dyDescent="0.2">
      <c r="B8" s="368" t="s">
        <v>362</v>
      </c>
      <c r="C8" s="368"/>
      <c r="D8" s="368"/>
      <c r="E8" s="368"/>
      <c r="F8" s="368"/>
      <c r="G8" s="368"/>
      <c r="H8" s="368"/>
      <c r="I8" s="368"/>
      <c r="J8" s="368"/>
      <c r="K8" s="368"/>
    </row>
    <row r="9" spans="1:29" ht="12.75" customHeight="1" x14ac:dyDescent="0.2">
      <c r="A9" s="317" t="s">
        <v>97</v>
      </c>
      <c r="B9" s="311" t="s">
        <v>74</v>
      </c>
      <c r="C9" s="366" t="s">
        <v>83</v>
      </c>
      <c r="D9" s="366"/>
      <c r="E9" s="366"/>
      <c r="F9" s="366" t="s">
        <v>86</v>
      </c>
      <c r="G9" s="366"/>
      <c r="H9" s="366"/>
      <c r="I9" s="366" t="s">
        <v>115</v>
      </c>
      <c r="J9" s="366"/>
      <c r="K9" s="366"/>
      <c r="L9" s="366" t="s">
        <v>193</v>
      </c>
      <c r="M9" s="366"/>
      <c r="N9" s="366"/>
      <c r="O9" s="366" t="s">
        <v>116</v>
      </c>
      <c r="P9" s="366"/>
      <c r="Q9" s="366"/>
      <c r="R9" s="366" t="s">
        <v>117</v>
      </c>
      <c r="S9" s="366"/>
      <c r="T9" s="366"/>
      <c r="U9" s="366" t="s">
        <v>90</v>
      </c>
      <c r="V9" s="366"/>
      <c r="W9" s="366"/>
      <c r="X9" s="366" t="s">
        <v>99</v>
      </c>
      <c r="Y9" s="366"/>
      <c r="Z9" s="366"/>
      <c r="AA9" s="373"/>
      <c r="AB9" s="373"/>
      <c r="AC9" s="373"/>
    </row>
    <row r="10" spans="1:29" x14ac:dyDescent="0.2">
      <c r="A10" s="317"/>
      <c r="B10" s="311"/>
      <c r="C10" s="192" t="s">
        <v>84</v>
      </c>
      <c r="D10" s="192" t="s">
        <v>324</v>
      </c>
      <c r="E10" s="192" t="s">
        <v>96</v>
      </c>
      <c r="F10" s="211" t="s">
        <v>84</v>
      </c>
      <c r="G10" s="211" t="s">
        <v>324</v>
      </c>
      <c r="H10" s="211" t="s">
        <v>85</v>
      </c>
      <c r="I10" s="192" t="s">
        <v>84</v>
      </c>
      <c r="J10" s="211" t="s">
        <v>324</v>
      </c>
      <c r="K10" s="192" t="s">
        <v>85</v>
      </c>
      <c r="L10" s="192" t="s">
        <v>84</v>
      </c>
      <c r="M10" s="211" t="s">
        <v>324</v>
      </c>
      <c r="N10" s="192" t="s">
        <v>85</v>
      </c>
      <c r="O10" s="192" t="s">
        <v>84</v>
      </c>
      <c r="P10" s="211" t="s">
        <v>324</v>
      </c>
      <c r="Q10" s="192" t="s">
        <v>85</v>
      </c>
      <c r="R10" s="192" t="s">
        <v>84</v>
      </c>
      <c r="S10" s="211" t="s">
        <v>324</v>
      </c>
      <c r="T10" s="192" t="s">
        <v>85</v>
      </c>
      <c r="U10" s="192" t="s">
        <v>84</v>
      </c>
      <c r="V10" s="211" t="s">
        <v>324</v>
      </c>
      <c r="W10" s="192" t="s">
        <v>85</v>
      </c>
      <c r="X10" s="192" t="s">
        <v>84</v>
      </c>
      <c r="Y10" s="211" t="s">
        <v>324</v>
      </c>
      <c r="Z10" s="192" t="s">
        <v>85</v>
      </c>
      <c r="AA10" s="245"/>
      <c r="AB10" s="245"/>
      <c r="AC10" s="245"/>
    </row>
    <row r="11" spans="1:29" x14ac:dyDescent="0.2">
      <c r="A11" s="243">
        <v>1</v>
      </c>
      <c r="B11" s="129" t="s">
        <v>75</v>
      </c>
      <c r="C11" s="125" t="s">
        <v>118</v>
      </c>
      <c r="D11" s="125">
        <v>2.69</v>
      </c>
      <c r="E11" s="125">
        <f>D11*3</f>
        <v>8.07</v>
      </c>
      <c r="F11" s="125" t="s">
        <v>212</v>
      </c>
      <c r="G11" s="125">
        <v>2.99</v>
      </c>
      <c r="H11" s="125">
        <f>G11*3</f>
        <v>8.9700000000000006</v>
      </c>
      <c r="I11" s="125" t="s">
        <v>269</v>
      </c>
      <c r="J11" s="125">
        <v>2.79</v>
      </c>
      <c r="K11" s="125">
        <f>J11*3</f>
        <v>8.370000000000001</v>
      </c>
      <c r="L11" s="125" t="s">
        <v>201</v>
      </c>
      <c r="M11" s="125">
        <v>2.99</v>
      </c>
      <c r="N11" s="125">
        <f>M11*3</f>
        <v>8.9700000000000006</v>
      </c>
      <c r="O11" s="125" t="s">
        <v>118</v>
      </c>
      <c r="P11" s="125">
        <v>2.79</v>
      </c>
      <c r="Q11" s="125">
        <f>P11*3</f>
        <v>8.370000000000001</v>
      </c>
      <c r="R11" s="125" t="s">
        <v>364</v>
      </c>
      <c r="S11" s="125">
        <v>2.89</v>
      </c>
      <c r="T11" s="125">
        <f>S11*3</f>
        <v>8.67</v>
      </c>
      <c r="U11" s="125" t="s">
        <v>119</v>
      </c>
      <c r="V11" s="125">
        <v>2.99</v>
      </c>
      <c r="W11" s="125">
        <f>V11*3</f>
        <v>8.9700000000000006</v>
      </c>
      <c r="X11" s="125" t="s">
        <v>118</v>
      </c>
      <c r="Y11" s="125">
        <v>3.49</v>
      </c>
      <c r="Z11" s="125">
        <f>Y11*3</f>
        <v>10.47</v>
      </c>
      <c r="AA11" s="147"/>
      <c r="AB11" s="147"/>
      <c r="AC11" s="147"/>
    </row>
    <row r="12" spans="1:29" x14ac:dyDescent="0.2">
      <c r="A12" s="243">
        <v>2</v>
      </c>
      <c r="B12" s="129" t="s">
        <v>105</v>
      </c>
      <c r="C12" s="125" t="s">
        <v>121</v>
      </c>
      <c r="D12" s="125">
        <v>4.49</v>
      </c>
      <c r="E12" s="125">
        <f>D12*4</f>
        <v>17.96</v>
      </c>
      <c r="F12" s="125" t="s">
        <v>313</v>
      </c>
      <c r="G12" s="125">
        <v>3.99</v>
      </c>
      <c r="H12" s="125">
        <f>G12*4</f>
        <v>15.96</v>
      </c>
      <c r="I12" s="125" t="s">
        <v>363</v>
      </c>
      <c r="J12" s="125">
        <v>3.99</v>
      </c>
      <c r="K12" s="125">
        <f>J12*4</f>
        <v>15.96</v>
      </c>
      <c r="L12" s="125" t="s">
        <v>199</v>
      </c>
      <c r="M12" s="125">
        <v>3.99</v>
      </c>
      <c r="N12" s="125">
        <f>M12*4</f>
        <v>15.96</v>
      </c>
      <c r="O12" s="127" t="s">
        <v>121</v>
      </c>
      <c r="P12" s="125">
        <v>3.29</v>
      </c>
      <c r="Q12" s="125">
        <f>P12*4</f>
        <v>13.16</v>
      </c>
      <c r="R12" s="125" t="s">
        <v>349</v>
      </c>
      <c r="S12" s="125">
        <v>3.69</v>
      </c>
      <c r="T12" s="125">
        <f>S12*4</f>
        <v>14.76</v>
      </c>
      <c r="U12" s="125" t="s">
        <v>121</v>
      </c>
      <c r="V12" s="125">
        <v>4.1900000000000004</v>
      </c>
      <c r="W12" s="125">
        <f>V12*4</f>
        <v>16.760000000000002</v>
      </c>
      <c r="X12" s="125" t="s">
        <v>255</v>
      </c>
      <c r="Y12" s="125">
        <v>3.69</v>
      </c>
      <c r="Z12" s="125">
        <f>Y12*4</f>
        <v>14.76</v>
      </c>
      <c r="AA12" s="147"/>
      <c r="AB12" s="147"/>
      <c r="AC12" s="147"/>
    </row>
    <row r="13" spans="1:29" x14ac:dyDescent="0.2">
      <c r="A13" s="243">
        <v>3</v>
      </c>
      <c r="B13" s="129" t="s">
        <v>109</v>
      </c>
      <c r="C13" s="125" t="s">
        <v>214</v>
      </c>
      <c r="D13" s="125">
        <v>7.99</v>
      </c>
      <c r="E13" s="125">
        <f>D13*4</f>
        <v>31.96</v>
      </c>
      <c r="F13" s="125" t="s">
        <v>314</v>
      </c>
      <c r="G13" s="125">
        <v>8.99</v>
      </c>
      <c r="H13" s="125">
        <f>G13*4</f>
        <v>35.96</v>
      </c>
      <c r="I13" s="125" t="s">
        <v>194</v>
      </c>
      <c r="J13" s="125">
        <v>7.39</v>
      </c>
      <c r="K13" s="125">
        <f>J13*4</f>
        <v>29.56</v>
      </c>
      <c r="L13" s="125" t="s">
        <v>122</v>
      </c>
      <c r="M13" s="125">
        <v>8.6</v>
      </c>
      <c r="N13" s="125">
        <f>M13*4</f>
        <v>34.4</v>
      </c>
      <c r="O13" s="125" t="s">
        <v>129</v>
      </c>
      <c r="P13" s="125">
        <v>6.49</v>
      </c>
      <c r="Q13" s="125">
        <f>P13*4</f>
        <v>25.96</v>
      </c>
      <c r="R13" s="125" t="s">
        <v>214</v>
      </c>
      <c r="S13" s="125">
        <v>6.99</v>
      </c>
      <c r="T13" s="125">
        <f>S13*4</f>
        <v>27.96</v>
      </c>
      <c r="U13" s="125" t="s">
        <v>129</v>
      </c>
      <c r="V13" s="125">
        <v>7.9</v>
      </c>
      <c r="W13" s="125">
        <f>V13*4</f>
        <v>31.6</v>
      </c>
      <c r="X13" s="125" t="s">
        <v>185</v>
      </c>
      <c r="Y13" s="125">
        <v>7.29</v>
      </c>
      <c r="Z13" s="125">
        <f>Y13*4</f>
        <v>29.16</v>
      </c>
      <c r="AA13" s="147"/>
      <c r="AB13" s="147"/>
      <c r="AC13" s="147"/>
    </row>
    <row r="14" spans="1:29" ht="13.5" customHeight="1" x14ac:dyDescent="0.2">
      <c r="A14" s="243">
        <v>4</v>
      </c>
      <c r="B14" s="129" t="s">
        <v>110</v>
      </c>
      <c r="C14" s="248" t="s">
        <v>314</v>
      </c>
      <c r="D14" s="125">
        <v>4.79</v>
      </c>
      <c r="E14" s="125">
        <f>D14*3</f>
        <v>14.370000000000001</v>
      </c>
      <c r="F14" s="125" t="s">
        <v>136</v>
      </c>
      <c r="G14" s="125">
        <v>4.49</v>
      </c>
      <c r="H14" s="125">
        <f>G14*3</f>
        <v>13.47</v>
      </c>
      <c r="I14" s="128" t="s">
        <v>136</v>
      </c>
      <c r="J14" s="125">
        <v>4.49</v>
      </c>
      <c r="K14" s="125">
        <f>J14*3</f>
        <v>13.47</v>
      </c>
      <c r="L14" s="125" t="s">
        <v>189</v>
      </c>
      <c r="M14" s="125">
        <v>5.69</v>
      </c>
      <c r="N14" s="125">
        <f>M14*3</f>
        <v>17.07</v>
      </c>
      <c r="O14" s="125" t="s">
        <v>136</v>
      </c>
      <c r="P14" s="125">
        <v>4.6900000000000004</v>
      </c>
      <c r="Q14" s="125">
        <f>P14*3</f>
        <v>14.07</v>
      </c>
      <c r="R14" s="125" t="s">
        <v>214</v>
      </c>
      <c r="S14" s="125">
        <v>4.8899999999999997</v>
      </c>
      <c r="T14" s="125">
        <f>S14*3</f>
        <v>14.669999999999998</v>
      </c>
      <c r="U14" s="125" t="s">
        <v>214</v>
      </c>
      <c r="V14" s="125">
        <v>4.1900000000000004</v>
      </c>
      <c r="W14" s="125">
        <f>V14*3</f>
        <v>12.57</v>
      </c>
      <c r="X14" s="125" t="s">
        <v>133</v>
      </c>
      <c r="Y14" s="125">
        <v>5.59</v>
      </c>
      <c r="Z14" s="125">
        <f>Y14*3</f>
        <v>16.77</v>
      </c>
      <c r="AA14" s="147"/>
      <c r="AB14" s="147"/>
      <c r="AC14" s="147"/>
    </row>
    <row r="15" spans="1:29" ht="13.5" customHeight="1" x14ac:dyDescent="0.2">
      <c r="A15" s="243">
        <v>5</v>
      </c>
      <c r="B15" s="129" t="s">
        <v>329</v>
      </c>
      <c r="C15" s="125" t="s">
        <v>369</v>
      </c>
      <c r="D15" s="125">
        <v>2.29</v>
      </c>
      <c r="E15" s="125">
        <f>D15</f>
        <v>2.29</v>
      </c>
      <c r="F15" s="125" t="s">
        <v>222</v>
      </c>
      <c r="G15" s="125">
        <v>2.69</v>
      </c>
      <c r="H15" s="125">
        <f>G15</f>
        <v>2.69</v>
      </c>
      <c r="I15" s="128" t="s">
        <v>303</v>
      </c>
      <c r="J15" s="125">
        <v>2.4900000000000002</v>
      </c>
      <c r="K15" s="125">
        <f>J15</f>
        <v>2.4900000000000002</v>
      </c>
      <c r="L15" s="125" t="s">
        <v>222</v>
      </c>
      <c r="M15" s="125">
        <v>1.99</v>
      </c>
      <c r="N15" s="125">
        <f>M15</f>
        <v>1.99</v>
      </c>
      <c r="O15" s="125" t="s">
        <v>222</v>
      </c>
      <c r="P15" s="125">
        <v>1.79</v>
      </c>
      <c r="Q15" s="125">
        <f>P15</f>
        <v>1.79</v>
      </c>
      <c r="R15" s="125" t="s">
        <v>222</v>
      </c>
      <c r="S15" s="125">
        <v>3.29</v>
      </c>
      <c r="T15" s="125">
        <f>S15*3</f>
        <v>9.870000000000001</v>
      </c>
      <c r="U15" s="125" t="s">
        <v>366</v>
      </c>
      <c r="V15" s="125">
        <v>1.59</v>
      </c>
      <c r="W15" s="125">
        <f>V15*3</f>
        <v>4.7700000000000005</v>
      </c>
      <c r="X15" s="125" t="s">
        <v>222</v>
      </c>
      <c r="Y15" s="125">
        <v>1.89</v>
      </c>
      <c r="Z15" s="125">
        <v>5.66</v>
      </c>
      <c r="AA15" s="147"/>
      <c r="AB15" s="147"/>
      <c r="AC15" s="147"/>
    </row>
    <row r="16" spans="1:29" x14ac:dyDescent="0.2">
      <c r="A16" s="243">
        <v>6</v>
      </c>
      <c r="B16" s="194" t="s">
        <v>16</v>
      </c>
      <c r="C16" s="125" t="s">
        <v>137</v>
      </c>
      <c r="D16" s="125">
        <v>1.69</v>
      </c>
      <c r="E16" s="125">
        <f>D16</f>
        <v>1.69</v>
      </c>
      <c r="F16" s="125" t="s">
        <v>141</v>
      </c>
      <c r="G16" s="125">
        <v>1.99</v>
      </c>
      <c r="H16" s="125">
        <f>G16</f>
        <v>1.99</v>
      </c>
      <c r="I16" s="125" t="s">
        <v>139</v>
      </c>
      <c r="J16" s="125">
        <v>1.19</v>
      </c>
      <c r="K16" s="125">
        <f>J16</f>
        <v>1.19</v>
      </c>
      <c r="L16" s="125" t="s">
        <v>141</v>
      </c>
      <c r="M16" s="125">
        <v>1.75</v>
      </c>
      <c r="N16" s="125">
        <f>M16</f>
        <v>1.75</v>
      </c>
      <c r="O16" s="125" t="s">
        <v>141</v>
      </c>
      <c r="P16" s="125">
        <v>0.99</v>
      </c>
      <c r="Q16" s="125">
        <f>P16</f>
        <v>0.99</v>
      </c>
      <c r="R16" s="125" t="s">
        <v>139</v>
      </c>
      <c r="S16" s="125">
        <v>1.49</v>
      </c>
      <c r="T16" s="125">
        <f>S16</f>
        <v>1.49</v>
      </c>
      <c r="U16" s="125" t="s">
        <v>137</v>
      </c>
      <c r="V16" s="125">
        <v>1.4</v>
      </c>
      <c r="W16" s="125">
        <f>V16</f>
        <v>1.4</v>
      </c>
      <c r="X16" s="248" t="s">
        <v>300</v>
      </c>
      <c r="Y16" s="125">
        <v>1.69</v>
      </c>
      <c r="Z16" s="125">
        <f>Y16</f>
        <v>1.69</v>
      </c>
      <c r="AA16" s="147"/>
      <c r="AB16" s="147"/>
      <c r="AC16" s="147"/>
    </row>
    <row r="17" spans="1:32" x14ac:dyDescent="0.2">
      <c r="A17" s="243">
        <v>7</v>
      </c>
      <c r="B17" s="129" t="s">
        <v>111</v>
      </c>
      <c r="C17" s="125" t="s">
        <v>190</v>
      </c>
      <c r="D17" s="125">
        <v>1.99</v>
      </c>
      <c r="E17" s="125">
        <f>D17*2</f>
        <v>3.98</v>
      </c>
      <c r="F17" s="125" t="s">
        <v>187</v>
      </c>
      <c r="G17" s="125">
        <v>2.4900000000000002</v>
      </c>
      <c r="H17" s="125">
        <f>G17*2</f>
        <v>4.9800000000000004</v>
      </c>
      <c r="I17" s="125" t="s">
        <v>251</v>
      </c>
      <c r="J17" s="125">
        <v>1.79</v>
      </c>
      <c r="K17" s="125">
        <f>J17*2</f>
        <v>3.58</v>
      </c>
      <c r="L17" s="125" t="s">
        <v>195</v>
      </c>
      <c r="M17" s="125">
        <v>2.8</v>
      </c>
      <c r="N17" s="125">
        <f>M17*2</f>
        <v>5.6</v>
      </c>
      <c r="O17" s="125" t="s">
        <v>187</v>
      </c>
      <c r="P17" s="125">
        <v>2.69</v>
      </c>
      <c r="Q17" s="125">
        <f>P17*2</f>
        <v>5.38</v>
      </c>
      <c r="R17" s="125" t="s">
        <v>350</v>
      </c>
      <c r="S17" s="125">
        <v>2.19</v>
      </c>
      <c r="T17" s="125">
        <f>S17*2</f>
        <v>4.38</v>
      </c>
      <c r="U17" s="125" t="s">
        <v>190</v>
      </c>
      <c r="V17" s="125">
        <v>2.19</v>
      </c>
      <c r="W17" s="125">
        <f>V17*2</f>
        <v>4.38</v>
      </c>
      <c r="X17" s="125" t="s">
        <v>190</v>
      </c>
      <c r="Y17" s="125">
        <v>2.19</v>
      </c>
      <c r="Z17" s="125">
        <f>Y17*2</f>
        <v>4.38</v>
      </c>
      <c r="AA17" s="147"/>
      <c r="AB17" s="147"/>
      <c r="AC17" s="147"/>
    </row>
    <row r="18" spans="1:32" x14ac:dyDescent="0.2">
      <c r="A18" s="243">
        <v>8</v>
      </c>
      <c r="B18" s="129" t="s">
        <v>325</v>
      </c>
      <c r="C18" s="125" t="s">
        <v>244</v>
      </c>
      <c r="D18" s="125">
        <v>7.99</v>
      </c>
      <c r="E18" s="125">
        <f>D18</f>
        <v>7.99</v>
      </c>
      <c r="F18" s="125" t="s">
        <v>315</v>
      </c>
      <c r="G18" s="125">
        <v>6.49</v>
      </c>
      <c r="H18" s="125">
        <f>G18</f>
        <v>6.49</v>
      </c>
      <c r="I18" s="125" t="s">
        <v>244</v>
      </c>
      <c r="J18" s="125">
        <v>6.79</v>
      </c>
      <c r="K18" s="125">
        <f>J18</f>
        <v>6.79</v>
      </c>
      <c r="L18" s="125" t="s">
        <v>149</v>
      </c>
      <c r="M18" s="125">
        <v>9.99</v>
      </c>
      <c r="N18" s="125">
        <f>M18</f>
        <v>9.99</v>
      </c>
      <c r="O18" s="125" t="s">
        <v>152</v>
      </c>
      <c r="P18" s="125">
        <v>6.79</v>
      </c>
      <c r="Q18" s="125">
        <f>P18</f>
        <v>6.79</v>
      </c>
      <c r="R18" s="125" t="s">
        <v>244</v>
      </c>
      <c r="S18" s="125">
        <v>6.89</v>
      </c>
      <c r="T18" s="125">
        <f>S18</f>
        <v>6.89</v>
      </c>
      <c r="U18" s="125" t="s">
        <v>315</v>
      </c>
      <c r="V18" s="125">
        <v>7.39</v>
      </c>
      <c r="W18" s="125">
        <f>V18</f>
        <v>7.39</v>
      </c>
      <c r="X18" s="125" t="s">
        <v>244</v>
      </c>
      <c r="Y18" s="125">
        <v>7.99</v>
      </c>
      <c r="Z18" s="125">
        <f>Y18</f>
        <v>7.99</v>
      </c>
      <c r="AA18" s="147"/>
      <c r="AB18" s="147"/>
      <c r="AC18" s="147"/>
    </row>
    <row r="19" spans="1:32" x14ac:dyDescent="0.2">
      <c r="A19" s="243">
        <v>9</v>
      </c>
      <c r="B19" s="129" t="s">
        <v>112</v>
      </c>
      <c r="C19" s="125" t="s">
        <v>153</v>
      </c>
      <c r="D19" s="125">
        <v>12.79</v>
      </c>
      <c r="E19" s="125">
        <f>D19*2</f>
        <v>25.58</v>
      </c>
      <c r="F19" s="125" t="s">
        <v>191</v>
      </c>
      <c r="G19" s="125">
        <v>13.99</v>
      </c>
      <c r="H19" s="125">
        <f>G19*2</f>
        <v>27.98</v>
      </c>
      <c r="I19" s="125" t="s">
        <v>156</v>
      </c>
      <c r="J19" s="125">
        <v>16.989999999999998</v>
      </c>
      <c r="K19" s="125">
        <f>J19*2</f>
        <v>33.979999999999997</v>
      </c>
      <c r="L19" s="125" t="s">
        <v>210</v>
      </c>
      <c r="M19" s="125">
        <v>13.75</v>
      </c>
      <c r="N19" s="125">
        <f>M19*2</f>
        <v>27.5</v>
      </c>
      <c r="O19" s="125" t="s">
        <v>153</v>
      </c>
      <c r="P19" s="125">
        <v>12.89</v>
      </c>
      <c r="Q19" s="125">
        <f>P19*2</f>
        <v>25.78</v>
      </c>
      <c r="R19" s="125" t="s">
        <v>153</v>
      </c>
      <c r="S19" s="125">
        <v>13.99</v>
      </c>
      <c r="T19" s="125">
        <f>S19*2</f>
        <v>27.98</v>
      </c>
      <c r="U19" s="125" t="s">
        <v>191</v>
      </c>
      <c r="V19" s="125">
        <v>13.89</v>
      </c>
      <c r="W19" s="125">
        <f>V19*2</f>
        <v>27.78</v>
      </c>
      <c r="X19" s="125" t="s">
        <v>191</v>
      </c>
      <c r="Y19" s="125">
        <v>15.99</v>
      </c>
      <c r="Z19" s="125">
        <f>Y19*2</f>
        <v>31.98</v>
      </c>
      <c r="AA19" s="147"/>
      <c r="AB19" s="147"/>
      <c r="AC19" s="147"/>
    </row>
    <row r="20" spans="1:32" x14ac:dyDescent="0.2">
      <c r="A20" s="243">
        <v>10</v>
      </c>
      <c r="B20" s="129" t="s">
        <v>113</v>
      </c>
      <c r="C20" s="125" t="s">
        <v>159</v>
      </c>
      <c r="D20" s="125">
        <v>13.99</v>
      </c>
      <c r="E20" s="125">
        <f>D20*2</f>
        <v>27.98</v>
      </c>
      <c r="F20" s="128" t="s">
        <v>157</v>
      </c>
      <c r="G20" s="125">
        <v>10.99</v>
      </c>
      <c r="H20" s="125">
        <f>G20*2</f>
        <v>21.98</v>
      </c>
      <c r="I20" s="125" t="s">
        <v>161</v>
      </c>
      <c r="J20" s="125">
        <v>12.99</v>
      </c>
      <c r="K20" s="125">
        <f>J20*2</f>
        <v>25.98</v>
      </c>
      <c r="L20" s="125" t="s">
        <v>210</v>
      </c>
      <c r="M20" s="125">
        <v>13.99</v>
      </c>
      <c r="N20" s="125">
        <f>M20*2</f>
        <v>27.98</v>
      </c>
      <c r="O20" s="125" t="s">
        <v>157</v>
      </c>
      <c r="P20" s="125">
        <v>8.99</v>
      </c>
      <c r="Q20" s="125">
        <f>P20*2</f>
        <v>17.98</v>
      </c>
      <c r="R20" s="125" t="s">
        <v>157</v>
      </c>
      <c r="S20" s="125">
        <v>11.99</v>
      </c>
      <c r="T20" s="125">
        <f>S20*2</f>
        <v>23.98</v>
      </c>
      <c r="U20" s="125" t="s">
        <v>351</v>
      </c>
      <c r="V20" s="125">
        <v>12.8</v>
      </c>
      <c r="W20" s="125">
        <f>V20*2</f>
        <v>25.6</v>
      </c>
      <c r="X20" s="125" t="s">
        <v>161</v>
      </c>
      <c r="Y20" s="125">
        <v>13.99</v>
      </c>
      <c r="Z20" s="125">
        <f>Y20*2</f>
        <v>27.98</v>
      </c>
      <c r="AA20" s="147"/>
      <c r="AB20" s="147"/>
      <c r="AC20" s="147"/>
    </row>
    <row r="21" spans="1:32" x14ac:dyDescent="0.2">
      <c r="A21" s="243">
        <v>11</v>
      </c>
      <c r="B21" s="194" t="s">
        <v>114</v>
      </c>
      <c r="C21" s="125" t="s">
        <v>165</v>
      </c>
      <c r="D21" s="125">
        <v>3.29</v>
      </c>
      <c r="E21" s="125">
        <f>D21*3</f>
        <v>9.870000000000001</v>
      </c>
      <c r="F21" s="125" t="s">
        <v>165</v>
      </c>
      <c r="G21" s="125">
        <v>2.99</v>
      </c>
      <c r="H21" s="125">
        <f>G21*3</f>
        <v>8.9700000000000006</v>
      </c>
      <c r="I21" s="125" t="s">
        <v>163</v>
      </c>
      <c r="J21" s="125">
        <v>3.29</v>
      </c>
      <c r="K21" s="125">
        <f>J21*3</f>
        <v>9.870000000000001</v>
      </c>
      <c r="L21" s="125" t="s">
        <v>165</v>
      </c>
      <c r="M21" s="125">
        <v>4.55</v>
      </c>
      <c r="N21" s="125">
        <f>M21*3</f>
        <v>13.649999999999999</v>
      </c>
      <c r="O21" s="125" t="s">
        <v>164</v>
      </c>
      <c r="P21" s="125">
        <v>2.89</v>
      </c>
      <c r="Q21" s="125">
        <f>P21*3</f>
        <v>8.67</v>
      </c>
      <c r="R21" s="125" t="s">
        <v>163</v>
      </c>
      <c r="S21" s="125">
        <v>3.99</v>
      </c>
      <c r="T21" s="125">
        <f>S21*3</f>
        <v>11.97</v>
      </c>
      <c r="U21" s="125" t="s">
        <v>163</v>
      </c>
      <c r="V21" s="125">
        <v>3.45</v>
      </c>
      <c r="W21" s="125">
        <f>V21*3</f>
        <v>10.350000000000001</v>
      </c>
      <c r="X21" s="125" t="s">
        <v>164</v>
      </c>
      <c r="Y21" s="125">
        <v>4.1900000000000004</v>
      </c>
      <c r="Z21" s="125">
        <f>Y21*3</f>
        <v>12.57</v>
      </c>
      <c r="AA21" s="147"/>
      <c r="AB21" s="147"/>
      <c r="AC21" s="147"/>
    </row>
    <row r="22" spans="1:32" x14ac:dyDescent="0.2">
      <c r="A22" s="243">
        <v>12</v>
      </c>
      <c r="B22" s="129" t="s">
        <v>167</v>
      </c>
      <c r="C22" s="125" t="s">
        <v>168</v>
      </c>
      <c r="D22" s="125">
        <v>3.99</v>
      </c>
      <c r="E22" s="125">
        <f>D22*2</f>
        <v>7.98</v>
      </c>
      <c r="F22" s="125" t="s">
        <v>168</v>
      </c>
      <c r="G22" s="125">
        <v>6.99</v>
      </c>
      <c r="H22" s="125">
        <f>G22*2</f>
        <v>13.98</v>
      </c>
      <c r="I22" s="125" t="s">
        <v>168</v>
      </c>
      <c r="J22" s="125">
        <v>8.99</v>
      </c>
      <c r="K22" s="125">
        <f>J22*2</f>
        <v>17.98</v>
      </c>
      <c r="L22" s="125" t="s">
        <v>168</v>
      </c>
      <c r="M22" s="125">
        <v>5.29</v>
      </c>
      <c r="N22" s="125">
        <f>M22*2</f>
        <v>10.58</v>
      </c>
      <c r="O22" s="125" t="s">
        <v>168</v>
      </c>
      <c r="P22" s="125">
        <v>4.99</v>
      </c>
      <c r="Q22" s="125">
        <f>P22*2</f>
        <v>9.98</v>
      </c>
      <c r="R22" s="125" t="s">
        <v>168</v>
      </c>
      <c r="S22" s="125">
        <v>4.99</v>
      </c>
      <c r="T22" s="125">
        <f>S22*2</f>
        <v>9.98</v>
      </c>
      <c r="U22" s="125" t="s">
        <v>168</v>
      </c>
      <c r="V22" s="125">
        <v>7.29</v>
      </c>
      <c r="W22" s="125">
        <f>V22*2</f>
        <v>14.58</v>
      </c>
      <c r="X22" s="125"/>
      <c r="Y22" s="125">
        <v>6.99</v>
      </c>
      <c r="Z22" s="125">
        <f t="shared" ref="Z22:Z25" si="0">Y22*2</f>
        <v>13.98</v>
      </c>
      <c r="AA22" s="147"/>
      <c r="AB22" s="147"/>
      <c r="AC22" s="147"/>
    </row>
    <row r="23" spans="1:32" x14ac:dyDescent="0.2">
      <c r="A23" s="243">
        <v>13</v>
      </c>
      <c r="B23" s="194" t="s">
        <v>77</v>
      </c>
      <c r="C23" s="125" t="s">
        <v>168</v>
      </c>
      <c r="D23" s="125">
        <v>6.99</v>
      </c>
      <c r="E23" s="125">
        <f>D23*2</f>
        <v>13.98</v>
      </c>
      <c r="F23" s="125" t="s">
        <v>168</v>
      </c>
      <c r="G23" s="125">
        <v>4.99</v>
      </c>
      <c r="H23" s="125">
        <f>G23*2</f>
        <v>9.98</v>
      </c>
      <c r="I23" s="125" t="s">
        <v>168</v>
      </c>
      <c r="J23" s="125">
        <v>6.99</v>
      </c>
      <c r="K23" s="125">
        <f>J23*2</f>
        <v>13.98</v>
      </c>
      <c r="L23" s="125" t="s">
        <v>168</v>
      </c>
      <c r="M23" s="125">
        <v>3.99</v>
      </c>
      <c r="N23" s="125">
        <f>M23*2</f>
        <v>7.98</v>
      </c>
      <c r="O23" s="125" t="s">
        <v>168</v>
      </c>
      <c r="P23" s="125">
        <v>3.99</v>
      </c>
      <c r="Q23" s="125">
        <f>P23*2</f>
        <v>7.98</v>
      </c>
      <c r="R23" s="125" t="s">
        <v>168</v>
      </c>
      <c r="S23" s="125">
        <v>3.69</v>
      </c>
      <c r="T23" s="125">
        <f>S23*2</f>
        <v>7.38</v>
      </c>
      <c r="U23" s="125" t="s">
        <v>168</v>
      </c>
      <c r="V23" s="125">
        <v>4.99</v>
      </c>
      <c r="W23" s="125">
        <f>V23*2</f>
        <v>9.98</v>
      </c>
      <c r="X23" s="125" t="s">
        <v>168</v>
      </c>
      <c r="Y23" s="125">
        <v>7.99</v>
      </c>
      <c r="Z23" s="125">
        <f t="shared" si="0"/>
        <v>15.98</v>
      </c>
      <c r="AA23" s="147"/>
      <c r="AB23" s="147"/>
      <c r="AC23" s="147"/>
    </row>
    <row r="24" spans="1:32" x14ac:dyDescent="0.2">
      <c r="A24" s="243">
        <v>14</v>
      </c>
      <c r="B24" s="194" t="s">
        <v>78</v>
      </c>
      <c r="C24" s="125" t="s">
        <v>168</v>
      </c>
      <c r="D24" s="125">
        <v>12.99</v>
      </c>
      <c r="E24" s="125">
        <f>D24*2</f>
        <v>25.98</v>
      </c>
      <c r="F24" s="125" t="s">
        <v>168</v>
      </c>
      <c r="G24" s="125">
        <v>8.99</v>
      </c>
      <c r="H24" s="125">
        <f>G24*2</f>
        <v>17.98</v>
      </c>
      <c r="I24" s="125" t="s">
        <v>168</v>
      </c>
      <c r="J24" s="125">
        <v>10.99</v>
      </c>
      <c r="K24" s="125">
        <f>J24*2</f>
        <v>21.98</v>
      </c>
      <c r="L24" s="125" t="s">
        <v>168</v>
      </c>
      <c r="M24" s="125">
        <v>12.99</v>
      </c>
      <c r="N24" s="125">
        <f>M24*2</f>
        <v>25.98</v>
      </c>
      <c r="O24" s="125" t="s">
        <v>168</v>
      </c>
      <c r="P24" s="125">
        <v>6.99</v>
      </c>
      <c r="Q24" s="125">
        <f>P24*2</f>
        <v>13.98</v>
      </c>
      <c r="R24" s="125" t="s">
        <v>168</v>
      </c>
      <c r="S24" s="125">
        <v>8.59</v>
      </c>
      <c r="T24" s="125">
        <f>S24*2</f>
        <v>17.18</v>
      </c>
      <c r="U24" s="125" t="s">
        <v>168</v>
      </c>
      <c r="V24" s="125">
        <v>10.9</v>
      </c>
      <c r="W24" s="125">
        <f>V24*2</f>
        <v>21.8</v>
      </c>
      <c r="X24" s="125" t="s">
        <v>168</v>
      </c>
      <c r="Y24" s="125">
        <v>8.99</v>
      </c>
      <c r="Z24" s="125">
        <f t="shared" si="0"/>
        <v>17.98</v>
      </c>
      <c r="AA24" s="147"/>
      <c r="AB24" s="147"/>
      <c r="AC24" s="147"/>
    </row>
    <row r="25" spans="1:32" x14ac:dyDescent="0.2">
      <c r="A25" s="243">
        <v>15</v>
      </c>
      <c r="B25" s="194" t="s">
        <v>79</v>
      </c>
      <c r="C25" s="125" t="s">
        <v>168</v>
      </c>
      <c r="D25" s="125">
        <v>5.99</v>
      </c>
      <c r="E25" s="125">
        <f>D25*2</f>
        <v>11.98</v>
      </c>
      <c r="F25" s="125" t="s">
        <v>168</v>
      </c>
      <c r="G25" s="125">
        <v>7.99</v>
      </c>
      <c r="H25" s="125">
        <f>G25*2</f>
        <v>15.98</v>
      </c>
      <c r="I25" s="125" t="s">
        <v>168</v>
      </c>
      <c r="J25" s="125">
        <v>4.99</v>
      </c>
      <c r="K25" s="125">
        <f>J25*2</f>
        <v>9.98</v>
      </c>
      <c r="L25" s="125" t="s">
        <v>168</v>
      </c>
      <c r="M25" s="125">
        <v>4.55</v>
      </c>
      <c r="N25" s="125">
        <f>M25*2</f>
        <v>9.1</v>
      </c>
      <c r="O25" s="125" t="s">
        <v>168</v>
      </c>
      <c r="P25" s="125">
        <v>2.99</v>
      </c>
      <c r="Q25" s="125">
        <f>P25*2</f>
        <v>5.98</v>
      </c>
      <c r="R25" s="125" t="s">
        <v>168</v>
      </c>
      <c r="S25" s="125">
        <v>3.99</v>
      </c>
      <c r="T25" s="125">
        <f>S25*2</f>
        <v>7.98</v>
      </c>
      <c r="U25" s="125" t="s">
        <v>168</v>
      </c>
      <c r="V25" s="125">
        <v>4.29</v>
      </c>
      <c r="W25" s="125">
        <f>V25*2</f>
        <v>8.58</v>
      </c>
      <c r="X25" s="125" t="s">
        <v>168</v>
      </c>
      <c r="Y25" s="125">
        <v>3.99</v>
      </c>
      <c r="Z25" s="125">
        <f t="shared" si="0"/>
        <v>7.98</v>
      </c>
      <c r="AA25" s="147"/>
      <c r="AB25" s="147"/>
      <c r="AC25" s="147"/>
    </row>
    <row r="26" spans="1:32" x14ac:dyDescent="0.2">
      <c r="A26" s="243">
        <v>16</v>
      </c>
      <c r="B26" s="129" t="s">
        <v>230</v>
      </c>
      <c r="C26" s="125" t="s">
        <v>168</v>
      </c>
      <c r="D26" s="125">
        <v>15.99</v>
      </c>
      <c r="E26" s="125">
        <f>D26</f>
        <v>15.99</v>
      </c>
      <c r="F26" s="125" t="s">
        <v>168</v>
      </c>
      <c r="G26" s="125">
        <v>14.99</v>
      </c>
      <c r="H26" s="125">
        <f>G26</f>
        <v>14.99</v>
      </c>
      <c r="I26" s="125" t="s">
        <v>168</v>
      </c>
      <c r="J26" s="125">
        <v>12.99</v>
      </c>
      <c r="K26" s="125">
        <v>10.99</v>
      </c>
      <c r="L26" s="125" t="s">
        <v>168</v>
      </c>
      <c r="M26" s="125">
        <v>16.989999999999998</v>
      </c>
      <c r="N26" s="125">
        <f>M26</f>
        <v>16.989999999999998</v>
      </c>
      <c r="O26" s="125" t="s">
        <v>168</v>
      </c>
      <c r="P26" s="125">
        <v>12.99</v>
      </c>
      <c r="Q26" s="125">
        <f>P26</f>
        <v>12.99</v>
      </c>
      <c r="R26" s="125" t="s">
        <v>168</v>
      </c>
      <c r="S26" s="125">
        <v>13.99</v>
      </c>
      <c r="T26" s="125">
        <f>S26</f>
        <v>13.99</v>
      </c>
      <c r="U26" s="125" t="s">
        <v>168</v>
      </c>
      <c r="V26" s="125">
        <v>16.899999999999999</v>
      </c>
      <c r="W26" s="125">
        <v>12.99</v>
      </c>
      <c r="X26" s="125" t="s">
        <v>168</v>
      </c>
      <c r="Y26" s="125">
        <v>15.99</v>
      </c>
      <c r="Z26" s="125">
        <v>13.99</v>
      </c>
      <c r="AA26" s="147"/>
      <c r="AB26" s="147"/>
      <c r="AC26" s="147"/>
    </row>
    <row r="27" spans="1:32" s="197" customFormat="1" x14ac:dyDescent="0.2">
      <c r="A27" s="193">
        <v>17</v>
      </c>
      <c r="B27" s="194" t="s">
        <v>229</v>
      </c>
      <c r="C27" s="195" t="s">
        <v>168</v>
      </c>
      <c r="D27" s="195">
        <v>30.99</v>
      </c>
      <c r="E27" s="195">
        <f>(D27/10)*2</f>
        <v>6.1979999999999995</v>
      </c>
      <c r="F27" s="195" t="s">
        <v>168</v>
      </c>
      <c r="G27" s="195">
        <v>36.9</v>
      </c>
      <c r="H27" s="195">
        <f>(G27/10)*2</f>
        <v>7.38</v>
      </c>
      <c r="I27" s="195" t="s">
        <v>168</v>
      </c>
      <c r="J27" s="195">
        <v>30.99</v>
      </c>
      <c r="K27" s="195">
        <f>(J27/10)*2</f>
        <v>6.1979999999999995</v>
      </c>
      <c r="L27" s="195" t="s">
        <v>168</v>
      </c>
      <c r="M27" s="195">
        <v>24.99</v>
      </c>
      <c r="N27" s="195">
        <f>(M27/10)*2</f>
        <v>4.9979999999999993</v>
      </c>
      <c r="O27" s="195" t="s">
        <v>168</v>
      </c>
      <c r="P27" s="195">
        <v>22.99</v>
      </c>
      <c r="Q27" s="195">
        <f>(P27/10)*2</f>
        <v>4.5979999999999999</v>
      </c>
      <c r="R27" s="195" t="s">
        <v>168</v>
      </c>
      <c r="S27" s="195">
        <v>34.99</v>
      </c>
      <c r="T27" s="195">
        <f>(S27/10)*2</f>
        <v>6.9980000000000002</v>
      </c>
      <c r="U27" s="195" t="s">
        <v>168</v>
      </c>
      <c r="V27" s="195">
        <v>16.899999999999999</v>
      </c>
      <c r="W27" s="195">
        <f>(V27/10)*2</f>
        <v>3.38</v>
      </c>
      <c r="X27" s="195" t="s">
        <v>168</v>
      </c>
      <c r="Y27" s="195">
        <v>28.99</v>
      </c>
      <c r="Z27" s="195">
        <f>(Y27/10)*2</f>
        <v>5.798</v>
      </c>
      <c r="AA27" s="196"/>
      <c r="AB27" s="196"/>
      <c r="AC27" s="196"/>
    </row>
    <row r="28" spans="1:32" x14ac:dyDescent="0.2">
      <c r="A28" s="243">
        <v>18</v>
      </c>
      <c r="B28" s="194" t="s">
        <v>231</v>
      </c>
      <c r="C28" s="125" t="s">
        <v>168</v>
      </c>
      <c r="D28" s="125">
        <v>6.29</v>
      </c>
      <c r="E28" s="125">
        <f>D28</f>
        <v>6.29</v>
      </c>
      <c r="F28" s="125" t="s">
        <v>168</v>
      </c>
      <c r="G28" s="125">
        <v>6.99</v>
      </c>
      <c r="H28" s="125">
        <f>G28</f>
        <v>6.99</v>
      </c>
      <c r="I28" s="125" t="s">
        <v>168</v>
      </c>
      <c r="J28" s="125">
        <v>6.49</v>
      </c>
      <c r="K28" s="125">
        <v>4.49</v>
      </c>
      <c r="L28" s="125" t="s">
        <v>168</v>
      </c>
      <c r="M28" s="125">
        <v>4.99</v>
      </c>
      <c r="N28" s="125">
        <f>M28</f>
        <v>4.99</v>
      </c>
      <c r="O28" s="125" t="s">
        <v>168</v>
      </c>
      <c r="P28" s="125">
        <v>4.99</v>
      </c>
      <c r="Q28" s="125">
        <f>P28</f>
        <v>4.99</v>
      </c>
      <c r="R28" s="125" t="s">
        <v>168</v>
      </c>
      <c r="S28" s="125">
        <v>6.49</v>
      </c>
      <c r="T28" s="125">
        <f>S28</f>
        <v>6.49</v>
      </c>
      <c r="U28" s="125" t="s">
        <v>168</v>
      </c>
      <c r="V28" s="125">
        <v>6.29</v>
      </c>
      <c r="W28" s="125">
        <v>4.8899999999999997</v>
      </c>
      <c r="X28" s="125" t="s">
        <v>168</v>
      </c>
      <c r="Y28" s="125">
        <v>6.49</v>
      </c>
      <c r="Z28" s="125">
        <v>5.49</v>
      </c>
      <c r="AA28" s="147"/>
      <c r="AB28" s="147"/>
      <c r="AC28" s="147"/>
    </row>
    <row r="29" spans="1:32" x14ac:dyDescent="0.2">
      <c r="A29" s="243">
        <v>19</v>
      </c>
      <c r="B29" s="129" t="s">
        <v>328</v>
      </c>
      <c r="C29" s="125" t="s">
        <v>170</v>
      </c>
      <c r="D29" s="125">
        <v>25.99</v>
      </c>
      <c r="E29" s="125">
        <f>D29</f>
        <v>25.99</v>
      </c>
      <c r="F29" s="125" t="s">
        <v>365</v>
      </c>
      <c r="G29" s="125">
        <v>20.99</v>
      </c>
      <c r="H29" s="125">
        <f>G29</f>
        <v>20.99</v>
      </c>
      <c r="I29" s="125" t="s">
        <v>186</v>
      </c>
      <c r="J29" s="125">
        <v>20.99</v>
      </c>
      <c r="K29" s="125">
        <f>J29</f>
        <v>20.99</v>
      </c>
      <c r="L29" s="125" t="s">
        <v>347</v>
      </c>
      <c r="M29" s="125">
        <v>18.989999999999998</v>
      </c>
      <c r="N29" s="125">
        <f>M29</f>
        <v>18.989999999999998</v>
      </c>
      <c r="O29" s="125" t="s">
        <v>170</v>
      </c>
      <c r="P29" s="125">
        <v>18.989999999999998</v>
      </c>
      <c r="Q29" s="125">
        <f>P29</f>
        <v>18.989999999999998</v>
      </c>
      <c r="R29" s="125" t="s">
        <v>170</v>
      </c>
      <c r="S29" s="125">
        <v>20.9</v>
      </c>
      <c r="T29" s="125">
        <f>S29</f>
        <v>20.9</v>
      </c>
      <c r="U29" s="125" t="s">
        <v>298</v>
      </c>
      <c r="V29" s="125">
        <v>19.899999999999999</v>
      </c>
      <c r="W29" s="125">
        <f>V29</f>
        <v>19.899999999999999</v>
      </c>
      <c r="X29" s="125" t="s">
        <v>169</v>
      </c>
      <c r="Y29" s="125">
        <v>24.89</v>
      </c>
      <c r="Z29" s="125">
        <f>Y29</f>
        <v>24.89</v>
      </c>
      <c r="AA29" s="147"/>
      <c r="AB29" s="147"/>
      <c r="AC29" s="147"/>
    </row>
    <row r="30" spans="1:32" x14ac:dyDescent="0.2">
      <c r="A30" s="243">
        <v>20</v>
      </c>
      <c r="B30" s="129" t="s">
        <v>81</v>
      </c>
      <c r="C30" s="125" t="s">
        <v>370</v>
      </c>
      <c r="D30" s="125">
        <v>7.99</v>
      </c>
      <c r="E30" s="125">
        <f>D30*4</f>
        <v>31.96</v>
      </c>
      <c r="F30" s="125" t="s">
        <v>174</v>
      </c>
      <c r="G30" s="125">
        <v>7.49</v>
      </c>
      <c r="H30" s="125">
        <f>G30</f>
        <v>7.49</v>
      </c>
      <c r="I30" s="125" t="s">
        <v>174</v>
      </c>
      <c r="J30" s="125">
        <v>9.99</v>
      </c>
      <c r="K30" s="125">
        <f>J30*4</f>
        <v>39.96</v>
      </c>
      <c r="L30" s="125" t="s">
        <v>254</v>
      </c>
      <c r="M30" s="125">
        <v>8.99</v>
      </c>
      <c r="N30" s="125">
        <f>M30*4</f>
        <v>35.96</v>
      </c>
      <c r="O30" s="125" t="s">
        <v>192</v>
      </c>
      <c r="P30" s="125">
        <v>8.99</v>
      </c>
      <c r="Q30" s="125">
        <f>P30*4</f>
        <v>35.96</v>
      </c>
      <c r="R30" s="125" t="s">
        <v>192</v>
      </c>
      <c r="S30" s="125">
        <v>8.99</v>
      </c>
      <c r="T30" s="125">
        <f>S30*4</f>
        <v>35.96</v>
      </c>
      <c r="U30" s="125" t="s">
        <v>367</v>
      </c>
      <c r="V30" s="125">
        <v>7.99</v>
      </c>
      <c r="W30" s="125">
        <f>V30*4</f>
        <v>31.96</v>
      </c>
      <c r="X30" s="125" t="s">
        <v>192</v>
      </c>
      <c r="Y30" s="125">
        <v>9.99</v>
      </c>
      <c r="Z30" s="125">
        <f>Y30*4</f>
        <v>39.96</v>
      </c>
      <c r="AA30" s="147"/>
      <c r="AB30" s="147"/>
      <c r="AC30" s="147"/>
    </row>
    <row r="31" spans="1:32" x14ac:dyDescent="0.2">
      <c r="A31" s="243"/>
      <c r="B31" s="114" t="s">
        <v>82</v>
      </c>
      <c r="C31" s="357">
        <f>SUM(E11:E30)</f>
        <v>298.08799999999997</v>
      </c>
      <c r="D31" s="358"/>
      <c r="E31" s="359"/>
      <c r="F31" s="357">
        <f>SUM(H11:H30)</f>
        <v>265.2</v>
      </c>
      <c r="G31" s="358"/>
      <c r="H31" s="359"/>
      <c r="I31" s="357">
        <f>SUM(K11:K30)</f>
        <v>297.78799999999995</v>
      </c>
      <c r="J31" s="358"/>
      <c r="K31" s="359"/>
      <c r="L31" s="357">
        <f>SUM(N11:N30)</f>
        <v>300.42799999999994</v>
      </c>
      <c r="M31" s="358"/>
      <c r="N31" s="359"/>
      <c r="O31" s="378">
        <f>SUM(Q11:Q30)</f>
        <v>244.38800000000001</v>
      </c>
      <c r="P31" s="379"/>
      <c r="Q31" s="380"/>
      <c r="R31" s="357">
        <f>SUM(T11:T30)</f>
        <v>279.47800000000001</v>
      </c>
      <c r="S31" s="358"/>
      <c r="T31" s="359"/>
      <c r="U31" s="357">
        <f>SUM(W11:W30)</f>
        <v>279.63</v>
      </c>
      <c r="V31" s="358"/>
      <c r="W31" s="359"/>
      <c r="X31" s="374">
        <f>SUM(Z11:Z30)</f>
        <v>309.45799999999991</v>
      </c>
      <c r="Y31" s="374"/>
      <c r="Z31" s="374"/>
      <c r="AA31" s="372"/>
      <c r="AB31" s="372"/>
      <c r="AC31" s="372"/>
    </row>
    <row r="32" spans="1:32" ht="12.75" customHeight="1" x14ac:dyDescent="0.2">
      <c r="A32" s="317" t="s">
        <v>97</v>
      </c>
      <c r="B32" s="311" t="s">
        <v>74</v>
      </c>
      <c r="C32" s="366" t="s">
        <v>93</v>
      </c>
      <c r="D32" s="366"/>
      <c r="E32" s="366"/>
      <c r="F32" s="366" t="s">
        <v>92</v>
      </c>
      <c r="G32" s="366"/>
      <c r="H32" s="366"/>
      <c r="I32" s="247"/>
      <c r="J32" s="247"/>
      <c r="K32" s="247"/>
      <c r="L32" s="381" t="s">
        <v>334</v>
      </c>
      <c r="M32" s="382"/>
      <c r="N32" s="382"/>
      <c r="O32" s="383"/>
      <c r="P32" s="247"/>
      <c r="Q32" s="247"/>
      <c r="R32" s="235"/>
      <c r="S32" s="235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</row>
    <row r="33" spans="1:32" x14ac:dyDescent="0.2">
      <c r="A33" s="317"/>
      <c r="B33" s="311"/>
      <c r="C33" s="192" t="s">
        <v>84</v>
      </c>
      <c r="D33" s="211" t="s">
        <v>324</v>
      </c>
      <c r="E33" s="192" t="s">
        <v>85</v>
      </c>
      <c r="F33" s="192" t="s">
        <v>84</v>
      </c>
      <c r="G33" s="211" t="s">
        <v>324</v>
      </c>
      <c r="H33" s="192" t="s">
        <v>85</v>
      </c>
      <c r="I33" s="247"/>
      <c r="J33" s="247"/>
      <c r="K33" s="247"/>
      <c r="L33" s="199" t="s">
        <v>368</v>
      </c>
      <c r="M33" s="199" t="s">
        <v>354</v>
      </c>
      <c r="N33" s="199" t="s">
        <v>336</v>
      </c>
      <c r="O33" s="200" t="s">
        <v>335</v>
      </c>
      <c r="P33" s="234"/>
      <c r="Q33" s="233"/>
      <c r="R33" s="231"/>
      <c r="S33" s="233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</row>
    <row r="34" spans="1:32" x14ac:dyDescent="0.2">
      <c r="A34" s="243">
        <v>1</v>
      </c>
      <c r="B34" s="129" t="s">
        <v>75</v>
      </c>
      <c r="C34" s="125" t="s">
        <v>119</v>
      </c>
      <c r="D34" s="125">
        <v>2.4900000000000002</v>
      </c>
      <c r="E34" s="125">
        <f>D34*3</f>
        <v>7.4700000000000006</v>
      </c>
      <c r="F34" s="125" t="s">
        <v>118</v>
      </c>
      <c r="G34" s="125">
        <v>2.95</v>
      </c>
      <c r="H34" s="125">
        <f>G34*3</f>
        <v>8.8500000000000014</v>
      </c>
      <c r="I34" s="247"/>
      <c r="J34" s="247"/>
      <c r="K34" s="247"/>
      <c r="L34" s="248">
        <f>(D11+G11+J11+M11+P11+S11+V11+Y11+D34+G34)/10</f>
        <v>2.9060000000000006</v>
      </c>
      <c r="M34" s="248">
        <f>'maio 2026'!L34</f>
        <v>3.101</v>
      </c>
      <c r="N34" s="248">
        <f>L34-M34</f>
        <v>-0.1949999999999994</v>
      </c>
      <c r="O34" s="201">
        <f>P34</f>
        <v>-6.7102546455608869E-2</v>
      </c>
      <c r="P34" s="226">
        <f>(M34-L34)/-L34</f>
        <v>-6.7102546455608869E-2</v>
      </c>
      <c r="Q34" s="224"/>
      <c r="R34" s="231"/>
      <c r="S34" s="231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</row>
    <row r="35" spans="1:32" x14ac:dyDescent="0.2">
      <c r="A35" s="243">
        <v>2</v>
      </c>
      <c r="B35" s="129" t="s">
        <v>105</v>
      </c>
      <c r="C35" s="125" t="s">
        <v>199</v>
      </c>
      <c r="D35" s="125">
        <v>2.99</v>
      </c>
      <c r="E35" s="125">
        <f>D35*4</f>
        <v>11.96</v>
      </c>
      <c r="F35" s="125" t="s">
        <v>121</v>
      </c>
      <c r="G35" s="125">
        <v>4.3899999999999997</v>
      </c>
      <c r="H35" s="125">
        <f>G35*4</f>
        <v>17.559999999999999</v>
      </c>
      <c r="I35" s="247"/>
      <c r="J35" s="247"/>
      <c r="K35" s="247"/>
      <c r="L35" s="248">
        <f>(D12+G12+J12+M12+P12+S12+V12+Y12+D35+G35)/10</f>
        <v>3.87</v>
      </c>
      <c r="M35" s="248">
        <f>'maio 2026'!L35</f>
        <v>3.9</v>
      </c>
      <c r="N35" s="248">
        <f t="shared" ref="N35:N53" si="1">L35-M35</f>
        <v>-2.9999999999999805E-2</v>
      </c>
      <c r="O35" s="201">
        <f t="shared" ref="O35:O53" si="2">P35</f>
        <v>-7.7519379844960736E-3</v>
      </c>
      <c r="P35" s="226">
        <f t="shared" ref="P35:P53" si="3">(M35-L35)/-L35</f>
        <v>-7.7519379844960736E-3</v>
      </c>
      <c r="Q35" s="224"/>
      <c r="R35" s="231"/>
      <c r="S35" s="231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</row>
    <row r="36" spans="1:32" x14ac:dyDescent="0.2">
      <c r="A36" s="243">
        <v>3</v>
      </c>
      <c r="B36" s="129" t="s">
        <v>109</v>
      </c>
      <c r="C36" s="125" t="s">
        <v>194</v>
      </c>
      <c r="D36" s="125">
        <v>6.99</v>
      </c>
      <c r="E36" s="125">
        <f>D36*4</f>
        <v>27.96</v>
      </c>
      <c r="F36" s="125" t="s">
        <v>185</v>
      </c>
      <c r="G36" s="125">
        <v>8.39</v>
      </c>
      <c r="H36" s="125">
        <f>G36*4</f>
        <v>33.56</v>
      </c>
      <c r="I36" s="247"/>
      <c r="J36" s="247"/>
      <c r="K36" s="247"/>
      <c r="L36" s="248">
        <f t="shared" ref="L36:L43" si="4">(D13+G13+J13+M13+P13+S13+V13+Y13+D36+G36)/10</f>
        <v>7.702</v>
      </c>
      <c r="M36" s="248">
        <f>'maio 2026'!L36</f>
        <v>6.6790000000000003</v>
      </c>
      <c r="N36" s="248">
        <f t="shared" si="1"/>
        <v>1.0229999999999997</v>
      </c>
      <c r="O36" s="241">
        <f t="shared" si="2"/>
        <v>0.13282264346922873</v>
      </c>
      <c r="P36" s="226">
        <f t="shared" si="3"/>
        <v>0.13282264346922873</v>
      </c>
      <c r="Q36" s="224"/>
      <c r="R36" s="231"/>
      <c r="S36" s="231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</row>
    <row r="37" spans="1:32" x14ac:dyDescent="0.2">
      <c r="A37" s="243">
        <v>4</v>
      </c>
      <c r="B37" s="129" t="s">
        <v>110</v>
      </c>
      <c r="C37" s="125" t="s">
        <v>134</v>
      </c>
      <c r="D37" s="125">
        <v>4.49</v>
      </c>
      <c r="E37" s="125">
        <f>D37</f>
        <v>4.49</v>
      </c>
      <c r="F37" s="125" t="s">
        <v>189</v>
      </c>
      <c r="G37" s="125">
        <v>5.49</v>
      </c>
      <c r="H37" s="125">
        <f>G37</f>
        <v>5.49</v>
      </c>
      <c r="L37" s="248">
        <f t="shared" si="4"/>
        <v>4.8800000000000008</v>
      </c>
      <c r="M37" s="248">
        <f>'maio 2026'!L37</f>
        <v>4.9359999999999999</v>
      </c>
      <c r="N37" s="248">
        <f t="shared" si="1"/>
        <v>-5.5999999999999162E-2</v>
      </c>
      <c r="O37" s="241">
        <f t="shared" si="2"/>
        <v>-1.14754098360654E-2</v>
      </c>
      <c r="P37" s="226">
        <f t="shared" si="3"/>
        <v>-1.14754098360654E-2</v>
      </c>
      <c r="Q37" s="224"/>
      <c r="R37" s="231"/>
      <c r="S37" s="231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</row>
    <row r="38" spans="1:32" x14ac:dyDescent="0.2">
      <c r="A38" s="243">
        <v>5</v>
      </c>
      <c r="B38" s="129" t="s">
        <v>329</v>
      </c>
      <c r="C38" s="125" t="s">
        <v>222</v>
      </c>
      <c r="D38" s="125">
        <v>2.79</v>
      </c>
      <c r="E38" s="125">
        <f>D38</f>
        <v>2.79</v>
      </c>
      <c r="F38" s="125" t="s">
        <v>222</v>
      </c>
      <c r="G38" s="125">
        <v>1.69</v>
      </c>
      <c r="H38" s="125">
        <f>G38</f>
        <v>1.69</v>
      </c>
      <c r="L38" s="248">
        <f t="shared" si="4"/>
        <v>2.25</v>
      </c>
      <c r="M38" s="248">
        <f>'maio 2026'!L38</f>
        <v>2.35</v>
      </c>
      <c r="N38" s="248">
        <f t="shared" si="1"/>
        <v>-0.10000000000000009</v>
      </c>
      <c r="O38" s="241">
        <f t="shared" si="2"/>
        <v>-4.4444444444444481E-2</v>
      </c>
      <c r="P38" s="227">
        <f t="shared" si="3"/>
        <v>-4.4444444444444481E-2</v>
      </c>
      <c r="Q38" s="224"/>
      <c r="R38" s="231"/>
      <c r="S38" s="231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</row>
    <row r="39" spans="1:32" x14ac:dyDescent="0.2">
      <c r="A39" s="243">
        <v>6</v>
      </c>
      <c r="B39" s="194" t="s">
        <v>16</v>
      </c>
      <c r="C39" s="125" t="s">
        <v>310</v>
      </c>
      <c r="D39" s="125">
        <v>0.99</v>
      </c>
      <c r="E39" s="125">
        <f>D39</f>
        <v>0.99</v>
      </c>
      <c r="F39" s="125" t="s">
        <v>353</v>
      </c>
      <c r="G39" s="125">
        <v>1.1000000000000001</v>
      </c>
      <c r="H39" s="125">
        <f>G39</f>
        <v>1.1000000000000001</v>
      </c>
      <c r="L39" s="248">
        <f t="shared" si="4"/>
        <v>1.4279999999999999</v>
      </c>
      <c r="M39" s="248">
        <f>'maio 2026'!L39</f>
        <v>1.508</v>
      </c>
      <c r="N39" s="248">
        <f t="shared" si="1"/>
        <v>-8.0000000000000071E-2</v>
      </c>
      <c r="O39" s="241">
        <f t="shared" si="2"/>
        <v>-5.6022408963585485E-2</v>
      </c>
      <c r="P39" s="226">
        <f t="shared" si="3"/>
        <v>-5.6022408963585485E-2</v>
      </c>
      <c r="Q39" s="224"/>
      <c r="R39" s="231"/>
      <c r="S39" s="231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</row>
    <row r="40" spans="1:32" x14ac:dyDescent="0.2">
      <c r="A40" s="243">
        <v>7</v>
      </c>
      <c r="B40" s="129" t="s">
        <v>111</v>
      </c>
      <c r="C40" s="125" t="s">
        <v>187</v>
      </c>
      <c r="D40" s="125">
        <v>1.69</v>
      </c>
      <c r="E40" s="125">
        <f>D40*2</f>
        <v>3.38</v>
      </c>
      <c r="F40" s="125" t="s">
        <v>145</v>
      </c>
      <c r="G40" s="125">
        <v>1.89</v>
      </c>
      <c r="H40" s="125">
        <f>G40*2</f>
        <v>3.78</v>
      </c>
      <c r="L40" s="260">
        <f t="shared" si="4"/>
        <v>2.1910000000000003</v>
      </c>
      <c r="M40" s="260">
        <f>'maio 2026'!L40</f>
        <v>2.4670000000000001</v>
      </c>
      <c r="N40" s="260">
        <f t="shared" si="1"/>
        <v>-0.2759999999999998</v>
      </c>
      <c r="O40" s="241">
        <f t="shared" si="2"/>
        <v>-0.12596987676859869</v>
      </c>
      <c r="P40" s="227">
        <f t="shared" si="3"/>
        <v>-0.12596987676859869</v>
      </c>
      <c r="Q40" s="224"/>
      <c r="R40" s="231"/>
      <c r="S40" s="231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</row>
    <row r="41" spans="1:32" x14ac:dyDescent="0.2">
      <c r="A41" s="243">
        <v>8</v>
      </c>
      <c r="B41" s="129" t="s">
        <v>330</v>
      </c>
      <c r="C41" s="125" t="s">
        <v>315</v>
      </c>
      <c r="D41" s="125">
        <v>6.69</v>
      </c>
      <c r="E41" s="125">
        <f>D41</f>
        <v>6.69</v>
      </c>
      <c r="F41" s="125" t="s">
        <v>315</v>
      </c>
      <c r="G41" s="125">
        <v>6.99</v>
      </c>
      <c r="H41" s="125">
        <f>G41</f>
        <v>6.99</v>
      </c>
      <c r="L41" s="248">
        <f t="shared" si="4"/>
        <v>7.4</v>
      </c>
      <c r="M41" s="248">
        <f>'maio 2026'!L41</f>
        <v>7.49</v>
      </c>
      <c r="N41" s="248">
        <f t="shared" si="1"/>
        <v>-8.9999999999999858E-2</v>
      </c>
      <c r="O41" s="241">
        <f t="shared" si="2"/>
        <v>-1.2162162162162142E-2</v>
      </c>
      <c r="P41" s="226">
        <f t="shared" si="3"/>
        <v>-1.2162162162162142E-2</v>
      </c>
      <c r="Q41" s="224"/>
      <c r="R41" s="231"/>
      <c r="S41" s="231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</row>
    <row r="42" spans="1:32" x14ac:dyDescent="0.2">
      <c r="A42" s="243">
        <v>9</v>
      </c>
      <c r="B42" s="129" t="s">
        <v>112</v>
      </c>
      <c r="C42" s="125" t="s">
        <v>156</v>
      </c>
      <c r="D42" s="125">
        <v>14.69</v>
      </c>
      <c r="E42" s="125">
        <f>D42*2</f>
        <v>29.38</v>
      </c>
      <c r="F42" s="125" t="s">
        <v>270</v>
      </c>
      <c r="G42" s="125">
        <v>15.79</v>
      </c>
      <c r="H42" s="125">
        <f>G42*2</f>
        <v>31.58</v>
      </c>
      <c r="L42" s="248">
        <f t="shared" si="4"/>
        <v>14.475999999999999</v>
      </c>
      <c r="M42" s="248">
        <f>'maio 2026'!L42</f>
        <v>14.769</v>
      </c>
      <c r="N42" s="248">
        <f t="shared" si="1"/>
        <v>-0.29300000000000104</v>
      </c>
      <c r="O42" s="241">
        <f t="shared" si="2"/>
        <v>-2.0240397899972441E-2</v>
      </c>
      <c r="P42" s="228">
        <f t="shared" si="3"/>
        <v>-2.0240397899972441E-2</v>
      </c>
      <c r="Q42" s="224"/>
      <c r="R42" s="231"/>
      <c r="S42" s="231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</row>
    <row r="43" spans="1:32" x14ac:dyDescent="0.2">
      <c r="A43" s="243">
        <v>10</v>
      </c>
      <c r="B43" s="129" t="s">
        <v>113</v>
      </c>
      <c r="C43" s="125" t="s">
        <v>157</v>
      </c>
      <c r="D43" s="125">
        <v>7.99</v>
      </c>
      <c r="E43" s="125">
        <f>D43*2</f>
        <v>15.98</v>
      </c>
      <c r="F43" s="125" t="s">
        <v>157</v>
      </c>
      <c r="G43" s="125">
        <v>9.2899999999999991</v>
      </c>
      <c r="H43" s="125">
        <f>G43*2</f>
        <v>18.579999999999998</v>
      </c>
      <c r="L43" s="248">
        <f t="shared" si="4"/>
        <v>11.700999999999999</v>
      </c>
      <c r="M43" s="248">
        <f>'maio 2026'!L43</f>
        <v>11.010999999999997</v>
      </c>
      <c r="N43" s="248">
        <f t="shared" si="1"/>
        <v>0.69000000000000128</v>
      </c>
      <c r="O43" s="241">
        <f t="shared" si="2"/>
        <v>5.8969318861635873E-2</v>
      </c>
      <c r="P43" s="227">
        <f t="shared" si="3"/>
        <v>5.8969318861635873E-2</v>
      </c>
      <c r="Q43" s="224"/>
      <c r="R43" s="231"/>
      <c r="S43" s="231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</row>
    <row r="44" spans="1:32" x14ac:dyDescent="0.2">
      <c r="A44" s="243">
        <v>11</v>
      </c>
      <c r="B44" s="194" t="s">
        <v>114</v>
      </c>
      <c r="C44" s="125" t="s">
        <v>165</v>
      </c>
      <c r="D44" s="125">
        <v>4.49</v>
      </c>
      <c r="E44" s="125">
        <f>D44*3</f>
        <v>13.47</v>
      </c>
      <c r="F44" s="125" t="s">
        <v>163</v>
      </c>
      <c r="G44" s="125">
        <v>3.59</v>
      </c>
      <c r="H44" s="125">
        <f>G44*3</f>
        <v>10.77</v>
      </c>
      <c r="L44" s="248">
        <f>(D21+G21+J21+M21+P21+S21+V21+Y21+D44+G44)/10</f>
        <v>3.6719999999999997</v>
      </c>
      <c r="M44" s="248">
        <f>'maio 2026'!L44</f>
        <v>3.3119999999999998</v>
      </c>
      <c r="N44" s="248">
        <f t="shared" si="1"/>
        <v>0.35999999999999988</v>
      </c>
      <c r="O44" s="241">
        <f t="shared" si="2"/>
        <v>9.8039215686274481E-2</v>
      </c>
      <c r="P44" s="226">
        <f t="shared" si="3"/>
        <v>9.8039215686274481E-2</v>
      </c>
      <c r="Q44" s="224"/>
      <c r="R44" s="231"/>
      <c r="S44" s="231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</row>
    <row r="45" spans="1:32" x14ac:dyDescent="0.2">
      <c r="A45" s="243">
        <v>12</v>
      </c>
      <c r="B45" s="129" t="s">
        <v>167</v>
      </c>
      <c r="C45" s="125" t="s">
        <v>168</v>
      </c>
      <c r="D45" s="125">
        <v>6.99</v>
      </c>
      <c r="E45" s="125">
        <f>D45*2</f>
        <v>13.98</v>
      </c>
      <c r="F45" s="125" t="s">
        <v>168</v>
      </c>
      <c r="G45" s="125">
        <v>6.99</v>
      </c>
      <c r="H45" s="125">
        <f>G45*2</f>
        <v>13.98</v>
      </c>
      <c r="L45" s="248">
        <f>(D22+G22+J22+M22+P22+S22+V22+Y22+D45+G45)/10</f>
        <v>6.3500000000000005</v>
      </c>
      <c r="M45" s="248">
        <f>'maio 2026'!L45</f>
        <v>5.53</v>
      </c>
      <c r="N45" s="248">
        <f t="shared" si="1"/>
        <v>0.82000000000000028</v>
      </c>
      <c r="O45" s="241">
        <f t="shared" si="2"/>
        <v>0.12913385826771656</v>
      </c>
      <c r="P45" s="226">
        <f t="shared" si="3"/>
        <v>0.12913385826771656</v>
      </c>
      <c r="Q45" s="224"/>
      <c r="R45" s="231"/>
      <c r="S45" s="231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</row>
    <row r="46" spans="1:32" x14ac:dyDescent="0.2">
      <c r="A46" s="243">
        <v>13</v>
      </c>
      <c r="B46" s="194" t="s">
        <v>77</v>
      </c>
      <c r="C46" s="125" t="s">
        <v>168</v>
      </c>
      <c r="D46" s="125">
        <v>6.99</v>
      </c>
      <c r="E46" s="125">
        <f>D46*2</f>
        <v>13.98</v>
      </c>
      <c r="F46" s="125" t="s">
        <v>168</v>
      </c>
      <c r="G46" s="125">
        <v>5.89</v>
      </c>
      <c r="H46" s="125">
        <f>G46*2</f>
        <v>11.78</v>
      </c>
      <c r="L46" s="248">
        <f t="shared" ref="L46:L53" si="5">(D23+G23+J23+M23+P23+S23+V23+Y23+D46+G46)/10</f>
        <v>5.65</v>
      </c>
      <c r="M46" s="252">
        <f>'maio 2026'!L46</f>
        <v>5.3200000000000012</v>
      </c>
      <c r="N46" s="248">
        <f t="shared" si="1"/>
        <v>0.32999999999999918</v>
      </c>
      <c r="O46" s="241">
        <f t="shared" si="2"/>
        <v>5.8407079646017553E-2</v>
      </c>
      <c r="P46" s="229">
        <f t="shared" si="3"/>
        <v>5.8407079646017553E-2</v>
      </c>
      <c r="Q46" s="224"/>
      <c r="R46" s="231"/>
      <c r="S46" s="231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 x14ac:dyDescent="0.2">
      <c r="A47" s="243">
        <v>14</v>
      </c>
      <c r="B47" s="194" t="s">
        <v>78</v>
      </c>
      <c r="C47" s="125" t="s">
        <v>168</v>
      </c>
      <c r="D47" s="125">
        <v>8.99</v>
      </c>
      <c r="E47" s="125">
        <f>D47*2</f>
        <v>17.98</v>
      </c>
      <c r="F47" s="125" t="s">
        <v>168</v>
      </c>
      <c r="G47" s="125">
        <v>7.59</v>
      </c>
      <c r="H47" s="125">
        <f>G47*2</f>
        <v>15.18</v>
      </c>
      <c r="L47" s="248">
        <f t="shared" si="5"/>
        <v>9.8010000000000002</v>
      </c>
      <c r="M47" s="252">
        <f>'maio 2026'!L47</f>
        <v>9.5709999999999997</v>
      </c>
      <c r="N47" s="248">
        <f t="shared" si="1"/>
        <v>0.23000000000000043</v>
      </c>
      <c r="O47" s="241">
        <f t="shared" si="2"/>
        <v>2.3466993163962904E-2</v>
      </c>
      <c r="P47" s="226">
        <f t="shared" si="3"/>
        <v>2.3466993163962904E-2</v>
      </c>
      <c r="Q47" s="224"/>
      <c r="R47" s="231"/>
      <c r="S47" s="231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 x14ac:dyDescent="0.2">
      <c r="A48" s="243">
        <v>15</v>
      </c>
      <c r="B48" s="194" t="s">
        <v>79</v>
      </c>
      <c r="C48" s="125" t="s">
        <v>168</v>
      </c>
      <c r="D48" s="125">
        <v>5.99</v>
      </c>
      <c r="E48" s="125">
        <f>D48*2</f>
        <v>11.98</v>
      </c>
      <c r="F48" s="125" t="s">
        <v>168</v>
      </c>
      <c r="G48" s="125">
        <v>3.89</v>
      </c>
      <c r="H48" s="125">
        <f>G48*2</f>
        <v>7.78</v>
      </c>
      <c r="L48" s="248">
        <f t="shared" si="5"/>
        <v>4.8660000000000005</v>
      </c>
      <c r="M48" s="252">
        <f>'maio 2026'!L48</f>
        <v>4.096000000000001</v>
      </c>
      <c r="N48" s="248">
        <f t="shared" si="1"/>
        <v>0.76999999999999957</v>
      </c>
      <c r="O48" s="241">
        <f t="shared" si="2"/>
        <v>0.15824085491163162</v>
      </c>
      <c r="P48" s="229">
        <f t="shared" si="3"/>
        <v>0.15824085491163162</v>
      </c>
      <c r="Q48" s="224"/>
      <c r="R48" s="231"/>
      <c r="S48" s="236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76" x14ac:dyDescent="0.2">
      <c r="A49" s="243">
        <v>16</v>
      </c>
      <c r="B49" s="129" t="s">
        <v>230</v>
      </c>
      <c r="C49" s="125"/>
      <c r="D49" s="125">
        <v>15.99</v>
      </c>
      <c r="E49" s="125">
        <f>D49</f>
        <v>15.99</v>
      </c>
      <c r="F49" s="125"/>
      <c r="G49" s="125">
        <v>14.9</v>
      </c>
      <c r="H49" s="125">
        <f>G49</f>
        <v>14.9</v>
      </c>
      <c r="L49" s="248">
        <f t="shared" si="5"/>
        <v>15.171999999999997</v>
      </c>
      <c r="M49" s="252">
        <f>'maio 2026'!L49</f>
        <v>13.470999999999998</v>
      </c>
      <c r="N49" s="248">
        <f t="shared" si="1"/>
        <v>1.7009999999999987</v>
      </c>
      <c r="O49" s="241">
        <f t="shared" si="2"/>
        <v>0.1121144213023991</v>
      </c>
      <c r="P49" s="229">
        <f t="shared" si="3"/>
        <v>0.1121144213023991</v>
      </c>
      <c r="Q49" s="224"/>
      <c r="R49" s="232"/>
      <c r="S49" s="233"/>
      <c r="T49" s="204"/>
      <c r="U49" s="204"/>
      <c r="V49" s="204"/>
      <c r="W49" s="204"/>
      <c r="X49" s="204"/>
      <c r="Y49" s="204"/>
      <c r="Z49" s="204"/>
      <c r="AA49" s="205"/>
      <c r="AB49" s="206"/>
      <c r="AC49" s="206"/>
      <c r="AD49" s="206"/>
      <c r="AE49" s="206"/>
      <c r="AF49" s="206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</row>
    <row r="50" spans="1:76" s="197" customFormat="1" x14ac:dyDescent="0.2">
      <c r="A50" s="193">
        <v>17</v>
      </c>
      <c r="B50" s="194" t="s">
        <v>229</v>
      </c>
      <c r="C50" s="195"/>
      <c r="D50" s="195">
        <v>35.99</v>
      </c>
      <c r="E50" s="195">
        <f>(D50/10)*2</f>
        <v>7.1980000000000004</v>
      </c>
      <c r="F50" s="195"/>
      <c r="G50" s="195">
        <v>24.5</v>
      </c>
      <c r="H50" s="195">
        <f>(G50/10)*2</f>
        <v>4.9000000000000004</v>
      </c>
      <c r="L50" s="248">
        <f>(D27+G27+J27+M27+P27+S27+V27+Y27+D50+G50)/10</f>
        <v>28.823</v>
      </c>
      <c r="M50" s="252">
        <f>'maio 2026'!L50</f>
        <v>26.854000000000003</v>
      </c>
      <c r="N50" s="248">
        <f t="shared" si="1"/>
        <v>1.9689999999999976</v>
      </c>
      <c r="O50" s="241">
        <f t="shared" si="2"/>
        <v>6.8313499635707514E-2</v>
      </c>
      <c r="P50" s="226">
        <f t="shared" si="3"/>
        <v>6.8313499635707514E-2</v>
      </c>
      <c r="Q50" s="237"/>
      <c r="R50" s="238"/>
      <c r="S50" s="237"/>
      <c r="T50" s="218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09"/>
      <c r="BN50" s="209"/>
      <c r="BO50" s="209"/>
      <c r="BP50" s="209"/>
      <c r="BQ50" s="209"/>
      <c r="BR50" s="209"/>
      <c r="BS50" s="209"/>
      <c r="BT50" s="209"/>
      <c r="BU50" s="209"/>
      <c r="BV50" s="209"/>
      <c r="BW50" s="209"/>
      <c r="BX50" s="209"/>
    </row>
    <row r="51" spans="1:76" x14ac:dyDescent="0.2">
      <c r="A51" s="243">
        <v>18</v>
      </c>
      <c r="B51" s="194" t="s">
        <v>231</v>
      </c>
      <c r="C51" s="125"/>
      <c r="D51" s="125">
        <v>6.49</v>
      </c>
      <c r="E51" s="125">
        <f>D51</f>
        <v>6.49</v>
      </c>
      <c r="F51" s="125"/>
      <c r="G51" s="125">
        <v>5.89</v>
      </c>
      <c r="H51" s="125">
        <f>G51</f>
        <v>5.89</v>
      </c>
      <c r="L51" s="248">
        <f t="shared" si="5"/>
        <v>6.1400000000000015</v>
      </c>
      <c r="M51" s="252">
        <f>'maio 2026'!L51</f>
        <v>4.8800000000000008</v>
      </c>
      <c r="N51" s="248">
        <f t="shared" si="1"/>
        <v>1.2600000000000007</v>
      </c>
      <c r="O51" s="241">
        <f t="shared" si="2"/>
        <v>0.20521172638436488</v>
      </c>
      <c r="P51" s="228">
        <f t="shared" si="3"/>
        <v>0.20521172638436488</v>
      </c>
      <c r="Q51" s="233"/>
      <c r="R51" s="233"/>
      <c r="S51" s="233"/>
      <c r="T51" s="205"/>
      <c r="U51" s="206"/>
      <c r="V51" s="206"/>
      <c r="W51" s="206"/>
      <c r="X51" s="206"/>
      <c r="Y51" s="206"/>
      <c r="Z51" s="206"/>
      <c r="AA51" s="206"/>
      <c r="AB51" s="247"/>
      <c r="AC51" s="247"/>
      <c r="AD51" s="247"/>
      <c r="AE51" s="247"/>
      <c r="AF51" s="247"/>
    </row>
    <row r="52" spans="1:76" x14ac:dyDescent="0.2">
      <c r="A52" s="243">
        <v>19</v>
      </c>
      <c r="B52" s="129" t="s">
        <v>328</v>
      </c>
      <c r="C52" s="125" t="s">
        <v>170</v>
      </c>
      <c r="D52" s="125">
        <v>20.99</v>
      </c>
      <c r="E52" s="125">
        <f>D52</f>
        <v>20.99</v>
      </c>
      <c r="F52" s="125" t="s">
        <v>170</v>
      </c>
      <c r="G52" s="125">
        <v>17.899999999999999</v>
      </c>
      <c r="H52" s="125">
        <f>G52</f>
        <v>17.899999999999999</v>
      </c>
      <c r="L52" s="248">
        <f t="shared" si="5"/>
        <v>21.053000000000001</v>
      </c>
      <c r="M52" s="252">
        <f>'maio 2026'!L52</f>
        <v>20.563000000000002</v>
      </c>
      <c r="N52" s="248">
        <f t="shared" si="1"/>
        <v>0.48999999999999844</v>
      </c>
      <c r="O52" s="241">
        <f t="shared" si="2"/>
        <v>2.3274592694627769E-2</v>
      </c>
      <c r="P52" s="226">
        <f t="shared" si="3"/>
        <v>2.3274592694627769E-2</v>
      </c>
      <c r="Q52" s="225"/>
      <c r="R52" s="232"/>
      <c r="S52" s="231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76" x14ac:dyDescent="0.2">
      <c r="A53" s="243">
        <v>20</v>
      </c>
      <c r="B53" s="129" t="s">
        <v>81</v>
      </c>
      <c r="C53" s="125" t="s">
        <v>352</v>
      </c>
      <c r="D53" s="125">
        <v>8.49</v>
      </c>
      <c r="E53" s="125">
        <f>D53*4</f>
        <v>33.96</v>
      </c>
      <c r="F53" s="125" t="s">
        <v>172</v>
      </c>
      <c r="G53" s="125">
        <v>10.199999999999999</v>
      </c>
      <c r="H53" s="125">
        <f>G53*4</f>
        <v>40.799999999999997</v>
      </c>
      <c r="L53" s="248">
        <f t="shared" si="5"/>
        <v>8.9109999999999996</v>
      </c>
      <c r="M53" s="252">
        <f>'maio 2026'!L53</f>
        <v>9.1310000000000002</v>
      </c>
      <c r="N53" s="248">
        <f t="shared" si="1"/>
        <v>-0.22000000000000064</v>
      </c>
      <c r="O53" s="201">
        <f t="shared" si="2"/>
        <v>-2.4688587139490591E-2</v>
      </c>
      <c r="P53" s="230">
        <f t="shared" si="3"/>
        <v>-2.4688587139490591E-2</v>
      </c>
      <c r="Q53" s="225"/>
      <c r="R53" s="232"/>
      <c r="S53" s="232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76" x14ac:dyDescent="0.2">
      <c r="A54" s="243"/>
      <c r="B54" s="114" t="s">
        <v>82</v>
      </c>
      <c r="C54" s="357">
        <f>SUM(E34:E53)</f>
        <v>267.108</v>
      </c>
      <c r="D54" s="358"/>
      <c r="E54" s="359"/>
      <c r="F54" s="357">
        <f>SUM(H34:H53)</f>
        <v>273.06</v>
      </c>
      <c r="G54" s="358"/>
      <c r="H54" s="359"/>
      <c r="P54" s="223"/>
      <c r="Q54" s="222"/>
      <c r="R54" s="220"/>
      <c r="S54" s="221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76" x14ac:dyDescent="0.2">
      <c r="A55" s="140"/>
      <c r="B55" s="153"/>
      <c r="C55" s="247"/>
      <c r="D55" s="247"/>
      <c r="E55" s="247"/>
      <c r="F55" s="247"/>
      <c r="O55" s="242"/>
      <c r="P55" s="203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76" x14ac:dyDescent="0.2">
      <c r="A56" s="140"/>
      <c r="B56" s="135"/>
      <c r="C56" s="134"/>
      <c r="D56" s="134"/>
      <c r="E56" s="134"/>
      <c r="F56" s="134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76" x14ac:dyDescent="0.2">
      <c r="B57" s="124"/>
    </row>
    <row r="58" spans="1:76" x14ac:dyDescent="0.2">
      <c r="A58" s="361" t="s">
        <v>98</v>
      </c>
      <c r="B58" s="362"/>
      <c r="C58" s="363"/>
      <c r="F58" s="135" t="s">
        <v>246</v>
      </c>
      <c r="G58" s="247"/>
      <c r="H58" s="247"/>
      <c r="I58" s="247"/>
      <c r="J58" s="247"/>
      <c r="K58" s="247"/>
      <c r="L58" s="247"/>
      <c r="M58" s="247"/>
      <c r="N58" s="247"/>
      <c r="O58" s="247"/>
    </row>
    <row r="59" spans="1:76" x14ac:dyDescent="0.2">
      <c r="A59" s="116">
        <v>1</v>
      </c>
      <c r="B59" s="253" t="s">
        <v>90</v>
      </c>
      <c r="C59" s="248">
        <f>U31</f>
        <v>279.63</v>
      </c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140"/>
    </row>
    <row r="60" spans="1:76" x14ac:dyDescent="0.2">
      <c r="A60" s="116">
        <v>2</v>
      </c>
      <c r="B60" s="253" t="s">
        <v>89</v>
      </c>
      <c r="C60" s="250">
        <f>O31</f>
        <v>244.38800000000001</v>
      </c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140"/>
    </row>
    <row r="61" spans="1:76" x14ac:dyDescent="0.2">
      <c r="A61" s="116">
        <v>3</v>
      </c>
      <c r="B61" s="253" t="s">
        <v>100</v>
      </c>
      <c r="C61" s="248">
        <f>F54</f>
        <v>273.06</v>
      </c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140"/>
    </row>
    <row r="62" spans="1:76" x14ac:dyDescent="0.2">
      <c r="A62" s="116">
        <v>4</v>
      </c>
      <c r="B62" s="253" t="s">
        <v>86</v>
      </c>
      <c r="C62" s="248">
        <f>F31</f>
        <v>265.2</v>
      </c>
      <c r="F62" s="361" t="s">
        <v>102</v>
      </c>
      <c r="G62" s="362"/>
      <c r="H62" s="362"/>
      <c r="I62" s="362"/>
      <c r="J62" s="363"/>
      <c r="K62" s="247"/>
      <c r="L62" s="247"/>
      <c r="M62" s="247"/>
      <c r="N62" s="247"/>
      <c r="O62" s="247"/>
      <c r="P62" s="140"/>
    </row>
    <row r="63" spans="1:76" x14ac:dyDescent="0.2">
      <c r="A63" s="116">
        <v>5</v>
      </c>
      <c r="B63" s="253" t="s">
        <v>83</v>
      </c>
      <c r="C63" s="248">
        <f>C31</f>
        <v>298.08799999999997</v>
      </c>
      <c r="E63" s="245"/>
      <c r="F63" s="364" t="s">
        <v>321</v>
      </c>
      <c r="G63" s="364"/>
      <c r="H63" s="364"/>
      <c r="I63" s="365">
        <f>MIN(C59:C68)</f>
        <v>244.38800000000001</v>
      </c>
      <c r="J63" s="365"/>
      <c r="K63" s="247"/>
      <c r="L63" s="247"/>
      <c r="M63" s="247"/>
      <c r="N63" s="247"/>
      <c r="O63" s="247"/>
      <c r="P63" s="140"/>
    </row>
    <row r="64" spans="1:76" x14ac:dyDescent="0.2">
      <c r="A64" s="116">
        <v>6</v>
      </c>
      <c r="B64" s="253" t="s">
        <v>101</v>
      </c>
      <c r="C64" s="248">
        <f>C54</f>
        <v>267.108</v>
      </c>
      <c r="E64" s="245"/>
      <c r="F64" s="355" t="s">
        <v>176</v>
      </c>
      <c r="G64" s="355"/>
      <c r="H64" s="355"/>
      <c r="I64" s="356">
        <f>MAX(C59:C68)</f>
        <v>309.45799999999991</v>
      </c>
      <c r="J64" s="356"/>
      <c r="K64" s="247"/>
      <c r="L64" s="247"/>
      <c r="M64" s="247"/>
      <c r="N64" s="247"/>
      <c r="O64" s="247"/>
      <c r="P64" s="140"/>
    </row>
    <row r="65" spans="1:18" x14ac:dyDescent="0.2">
      <c r="A65" s="116">
        <v>7</v>
      </c>
      <c r="B65" s="253" t="s">
        <v>87</v>
      </c>
      <c r="C65" s="248">
        <f>I31</f>
        <v>297.78799999999995</v>
      </c>
      <c r="E65" s="117"/>
      <c r="F65" s="338" t="s">
        <v>106</v>
      </c>
      <c r="G65" s="338"/>
      <c r="H65" s="338"/>
      <c r="I65" s="339">
        <f>AVERAGE(C59:C68)</f>
        <v>281.46259999999995</v>
      </c>
      <c r="J65" s="339"/>
      <c r="K65" s="247"/>
      <c r="L65" s="247"/>
      <c r="M65" s="247"/>
      <c r="N65" s="247"/>
      <c r="O65" s="247"/>
      <c r="P65" s="140"/>
    </row>
    <row r="66" spans="1:18" x14ac:dyDescent="0.2">
      <c r="A66" s="116">
        <v>8</v>
      </c>
      <c r="B66" s="253" t="s">
        <v>94</v>
      </c>
      <c r="C66" s="248">
        <f>R31</f>
        <v>279.47800000000001</v>
      </c>
      <c r="E66" s="245"/>
      <c r="F66" s="340" t="s">
        <v>107</v>
      </c>
      <c r="G66" s="341"/>
      <c r="H66" s="342"/>
      <c r="I66" s="339">
        <v>268.89</v>
      </c>
      <c r="J66" s="339"/>
      <c r="K66" s="247"/>
      <c r="L66" s="247"/>
      <c r="M66" s="247"/>
      <c r="N66" s="247"/>
      <c r="O66" s="247"/>
    </row>
    <row r="67" spans="1:18" x14ac:dyDescent="0.2">
      <c r="A67" s="116">
        <v>9</v>
      </c>
      <c r="B67" s="253" t="s">
        <v>99</v>
      </c>
      <c r="C67" s="251">
        <f>X31</f>
        <v>309.45799999999991</v>
      </c>
      <c r="E67" s="245"/>
      <c r="F67" s="348" t="s">
        <v>108</v>
      </c>
      <c r="G67" s="349"/>
      <c r="H67" s="350"/>
      <c r="I67" s="351">
        <f>I65/I66-1*100%</f>
        <v>4.6757410093346552E-2</v>
      </c>
      <c r="J67" s="352"/>
      <c r="K67" s="247"/>
      <c r="L67" s="247"/>
      <c r="M67" s="247"/>
      <c r="N67" s="247"/>
      <c r="O67" s="247"/>
    </row>
    <row r="68" spans="1:18" x14ac:dyDescent="0.2">
      <c r="A68" s="116">
        <v>10</v>
      </c>
      <c r="B68" s="116" t="s">
        <v>193</v>
      </c>
      <c r="C68" s="252">
        <f>L31</f>
        <v>300.42799999999994</v>
      </c>
      <c r="F68" s="247"/>
      <c r="G68" s="247"/>
      <c r="H68" s="247"/>
      <c r="I68" s="247"/>
      <c r="J68" s="247"/>
      <c r="K68" s="247"/>
      <c r="L68" s="247"/>
      <c r="M68" s="247"/>
      <c r="N68" s="247"/>
      <c r="O68" s="247"/>
    </row>
    <row r="69" spans="1:18" x14ac:dyDescent="0.2">
      <c r="C69" s="249"/>
      <c r="F69" s="247"/>
      <c r="G69" s="247"/>
      <c r="H69" s="247"/>
      <c r="I69" s="247"/>
      <c r="J69" s="247"/>
      <c r="K69" s="247"/>
      <c r="L69" s="247"/>
      <c r="M69" s="247"/>
      <c r="N69" s="247"/>
      <c r="O69" s="247"/>
    </row>
    <row r="70" spans="1:18" x14ac:dyDescent="0.2">
      <c r="A70" s="336"/>
      <c r="B70" s="336"/>
      <c r="C70" s="336"/>
      <c r="F70" s="361" t="s">
        <v>104</v>
      </c>
      <c r="G70" s="362"/>
      <c r="H70" s="362"/>
      <c r="I70" s="362"/>
      <c r="J70" s="363"/>
      <c r="K70" s="247"/>
      <c r="M70" s="337" t="s">
        <v>208</v>
      </c>
      <c r="N70" s="337"/>
      <c r="O70" s="337"/>
      <c r="P70" s="337"/>
      <c r="Q70" s="337"/>
    </row>
    <row r="71" spans="1:18" x14ac:dyDescent="0.2">
      <c r="A71" s="158"/>
      <c r="B71" s="157" t="s">
        <v>209</v>
      </c>
      <c r="C71" s="160"/>
      <c r="F71" s="364" t="s">
        <v>372</v>
      </c>
      <c r="G71" s="364"/>
      <c r="H71" s="364"/>
      <c r="I71" s="371">
        <v>0.126</v>
      </c>
      <c r="J71" s="365"/>
      <c r="K71" s="247"/>
      <c r="M71" s="114" t="s">
        <v>233</v>
      </c>
      <c r="N71" s="114" t="s">
        <v>265</v>
      </c>
      <c r="O71" s="114" t="s">
        <v>293</v>
      </c>
      <c r="P71" s="114" t="s">
        <v>322</v>
      </c>
      <c r="Q71" s="114" t="s">
        <v>323</v>
      </c>
      <c r="R71" s="114" t="s">
        <v>371</v>
      </c>
    </row>
    <row r="72" spans="1:18" x14ac:dyDescent="0.2">
      <c r="A72" s="384" t="s">
        <v>98</v>
      </c>
      <c r="B72" s="385"/>
      <c r="C72" s="386"/>
      <c r="F72" s="364" t="s">
        <v>373</v>
      </c>
      <c r="G72" s="364"/>
      <c r="H72" s="364"/>
      <c r="I72" s="371">
        <v>6.7100000000000007E-2</v>
      </c>
      <c r="J72" s="365"/>
      <c r="K72" s="247"/>
      <c r="M72" s="125">
        <f>'Janeiro 2026'!H38</f>
        <v>273.38</v>
      </c>
      <c r="N72" s="125">
        <f>'fevereiro 2026'!I63</f>
        <v>282.24</v>
      </c>
      <c r="O72" s="125">
        <f>'março 2026'!I63</f>
        <v>242.45</v>
      </c>
      <c r="P72" s="125">
        <v>233.79</v>
      </c>
      <c r="Q72" s="125">
        <v>231.69</v>
      </c>
      <c r="R72" s="125">
        <f>I63</f>
        <v>244.38800000000001</v>
      </c>
    </row>
    <row r="73" spans="1:18" x14ac:dyDescent="0.2">
      <c r="A73" s="116">
        <v>1</v>
      </c>
      <c r="B73" s="116" t="s">
        <v>89</v>
      </c>
      <c r="C73" s="248">
        <v>244.39</v>
      </c>
      <c r="F73" s="364" t="s">
        <v>16</v>
      </c>
      <c r="G73" s="364"/>
      <c r="H73" s="364"/>
      <c r="I73" s="371">
        <v>5.6000000000000001E-2</v>
      </c>
      <c r="J73" s="365"/>
      <c r="K73" s="247"/>
      <c r="L73" s="354"/>
      <c r="M73" s="354"/>
      <c r="N73" s="354"/>
      <c r="O73" s="354"/>
    </row>
    <row r="74" spans="1:18" x14ac:dyDescent="0.2">
      <c r="A74" s="116">
        <v>2</v>
      </c>
      <c r="B74" s="116" t="s">
        <v>86</v>
      </c>
      <c r="C74" s="252">
        <v>265.2</v>
      </c>
      <c r="F74" s="353"/>
      <c r="G74" s="353"/>
      <c r="H74" s="353"/>
      <c r="I74" s="370"/>
      <c r="J74" s="370"/>
      <c r="K74" s="247"/>
      <c r="L74" s="354" t="s">
        <v>377</v>
      </c>
      <c r="M74" s="354"/>
      <c r="N74" s="354"/>
      <c r="O74" s="354"/>
      <c r="P74" s="354"/>
      <c r="Q74" s="354"/>
    </row>
    <row r="75" spans="1:18" x14ac:dyDescent="0.2">
      <c r="A75" s="116">
        <v>3</v>
      </c>
      <c r="B75" s="116" t="s">
        <v>101</v>
      </c>
      <c r="C75" s="252">
        <v>267.11</v>
      </c>
      <c r="F75" s="361" t="s">
        <v>267</v>
      </c>
      <c r="G75" s="362"/>
      <c r="H75" s="362"/>
      <c r="I75" s="362"/>
      <c r="J75" s="363"/>
      <c r="K75" s="247"/>
      <c r="L75" s="247"/>
      <c r="M75" s="247"/>
      <c r="N75" s="247"/>
      <c r="O75" s="247"/>
    </row>
    <row r="76" spans="1:18" x14ac:dyDescent="0.2">
      <c r="A76" s="116">
        <v>4</v>
      </c>
      <c r="B76" s="116" t="s">
        <v>92</v>
      </c>
      <c r="C76" s="252">
        <v>273.06</v>
      </c>
      <c r="F76" s="364" t="s">
        <v>374</v>
      </c>
      <c r="G76" s="364"/>
      <c r="H76" s="364"/>
      <c r="I76" s="371">
        <v>0.20519999999999999</v>
      </c>
      <c r="J76" s="365"/>
      <c r="K76" s="247"/>
      <c r="L76" s="247"/>
      <c r="M76" s="247"/>
      <c r="N76" s="247"/>
      <c r="O76" s="247"/>
    </row>
    <row r="77" spans="1:18" x14ac:dyDescent="0.2">
      <c r="A77" s="116">
        <v>5</v>
      </c>
      <c r="B77" s="116" t="s">
        <v>94</v>
      </c>
      <c r="C77" s="252">
        <v>279.48</v>
      </c>
      <c r="F77" s="364" t="s">
        <v>375</v>
      </c>
      <c r="G77" s="364"/>
      <c r="H77" s="364"/>
      <c r="I77" s="371">
        <v>0.15820000000000001</v>
      </c>
      <c r="J77" s="365"/>
      <c r="K77" s="247"/>
      <c r="L77" s="247"/>
      <c r="M77" s="247"/>
      <c r="N77" s="247"/>
      <c r="O77" s="247"/>
    </row>
    <row r="78" spans="1:18" x14ac:dyDescent="0.2">
      <c r="A78" s="116">
        <v>6</v>
      </c>
      <c r="B78" s="116" t="s">
        <v>90</v>
      </c>
      <c r="C78" s="252">
        <v>279.63</v>
      </c>
      <c r="F78" s="364" t="s">
        <v>376</v>
      </c>
      <c r="G78" s="364"/>
      <c r="H78" s="364"/>
      <c r="I78" s="371">
        <v>0.1328</v>
      </c>
      <c r="J78" s="365"/>
      <c r="K78" s="244"/>
      <c r="L78" s="244"/>
      <c r="M78" s="244"/>
      <c r="N78" s="244"/>
    </row>
    <row r="79" spans="1:18" x14ac:dyDescent="0.2">
      <c r="A79" s="116">
        <v>7</v>
      </c>
      <c r="B79" s="116" t="s">
        <v>87</v>
      </c>
      <c r="C79" s="252">
        <v>297.79000000000002</v>
      </c>
    </row>
    <row r="80" spans="1:18" x14ac:dyDescent="0.2">
      <c r="A80" s="116">
        <v>8</v>
      </c>
      <c r="B80" s="116" t="s">
        <v>83</v>
      </c>
      <c r="C80" s="252">
        <v>298.08999999999997</v>
      </c>
      <c r="G80" s="155"/>
      <c r="H80" s="156"/>
      <c r="I80" s="155"/>
    </row>
    <row r="81" spans="1:9" x14ac:dyDescent="0.2">
      <c r="A81" s="116">
        <v>9</v>
      </c>
      <c r="B81" s="116" t="s">
        <v>193</v>
      </c>
      <c r="C81" s="252">
        <v>300.43</v>
      </c>
      <c r="G81" s="336"/>
      <c r="H81" s="336"/>
      <c r="I81" s="336"/>
    </row>
    <row r="82" spans="1:9" x14ac:dyDescent="0.2">
      <c r="A82" s="116">
        <v>10</v>
      </c>
      <c r="B82" s="116" t="s">
        <v>91</v>
      </c>
      <c r="C82" s="252">
        <v>309.45999999999998</v>
      </c>
      <c r="G82" s="158"/>
      <c r="H82" s="158"/>
      <c r="I82" s="159"/>
    </row>
    <row r="83" spans="1:9" x14ac:dyDescent="0.2">
      <c r="A83" s="154"/>
      <c r="B83" s="154"/>
      <c r="C83" s="247"/>
      <c r="G83" s="158"/>
      <c r="H83" s="158"/>
      <c r="I83" s="160"/>
    </row>
    <row r="84" spans="1:9" x14ac:dyDescent="0.2">
      <c r="A84" s="154"/>
      <c r="B84" s="154"/>
      <c r="C84" s="247"/>
      <c r="G84" s="158"/>
      <c r="H84" s="158"/>
      <c r="I84" s="160"/>
    </row>
    <row r="85" spans="1:9" x14ac:dyDescent="0.2">
      <c r="A85" s="154"/>
      <c r="B85" s="154"/>
      <c r="C85" s="247"/>
      <c r="G85" s="158"/>
      <c r="H85" s="158"/>
      <c r="I85" s="160"/>
    </row>
    <row r="86" spans="1:9" x14ac:dyDescent="0.2">
      <c r="A86" s="154"/>
      <c r="B86" s="154"/>
      <c r="C86" s="247"/>
      <c r="G86" s="158"/>
      <c r="H86" s="158"/>
      <c r="I86" s="160"/>
    </row>
    <row r="87" spans="1:9" x14ac:dyDescent="0.2">
      <c r="A87" s="140"/>
      <c r="B87" s="140"/>
      <c r="C87" s="140"/>
      <c r="G87" s="158"/>
      <c r="H87" s="158"/>
      <c r="I87" s="160"/>
    </row>
    <row r="88" spans="1:9" x14ac:dyDescent="0.2">
      <c r="G88" s="158"/>
      <c r="H88" s="158"/>
      <c r="I88" s="160"/>
    </row>
    <row r="89" spans="1:9" x14ac:dyDescent="0.2">
      <c r="G89" s="158"/>
      <c r="H89" s="158"/>
      <c r="I89" s="160"/>
    </row>
    <row r="90" spans="1:9" x14ac:dyDescent="0.2">
      <c r="G90" s="158"/>
      <c r="H90" s="158"/>
      <c r="I90" s="160"/>
    </row>
    <row r="91" spans="1:9" x14ac:dyDescent="0.2">
      <c r="G91" s="158"/>
      <c r="H91" s="158"/>
      <c r="I91" s="160"/>
    </row>
    <row r="92" spans="1:9" x14ac:dyDescent="0.2">
      <c r="G92" s="245"/>
      <c r="H92" s="140"/>
      <c r="I92" s="140"/>
    </row>
  </sheetData>
  <mergeCells count="63">
    <mergeCell ref="F77:H77"/>
    <mergeCell ref="I77:J77"/>
    <mergeCell ref="F78:H78"/>
    <mergeCell ref="I78:J78"/>
    <mergeCell ref="G81:I81"/>
    <mergeCell ref="F74:H74"/>
    <mergeCell ref="I74:J74"/>
    <mergeCell ref="L74:Q74"/>
    <mergeCell ref="F75:J75"/>
    <mergeCell ref="F76:H76"/>
    <mergeCell ref="I76:J76"/>
    <mergeCell ref="L73:O73"/>
    <mergeCell ref="F67:H67"/>
    <mergeCell ref="I67:J67"/>
    <mergeCell ref="A70:C70"/>
    <mergeCell ref="F70:J70"/>
    <mergeCell ref="M70:Q70"/>
    <mergeCell ref="F71:H71"/>
    <mergeCell ref="I71:J71"/>
    <mergeCell ref="A72:C72"/>
    <mergeCell ref="F72:H72"/>
    <mergeCell ref="I72:J72"/>
    <mergeCell ref="F73:H73"/>
    <mergeCell ref="I73:J73"/>
    <mergeCell ref="F64:H64"/>
    <mergeCell ref="I64:J64"/>
    <mergeCell ref="F65:H65"/>
    <mergeCell ref="I65:J65"/>
    <mergeCell ref="F66:H66"/>
    <mergeCell ref="I66:J66"/>
    <mergeCell ref="C54:E54"/>
    <mergeCell ref="F54:H54"/>
    <mergeCell ref="A58:C58"/>
    <mergeCell ref="F62:J62"/>
    <mergeCell ref="F63:H63"/>
    <mergeCell ref="I63:J63"/>
    <mergeCell ref="U31:W31"/>
    <mergeCell ref="X31:Z31"/>
    <mergeCell ref="AA31:AC31"/>
    <mergeCell ref="A32:A33"/>
    <mergeCell ref="B32:B33"/>
    <mergeCell ref="C32:E32"/>
    <mergeCell ref="F32:H32"/>
    <mergeCell ref="L32:O32"/>
    <mergeCell ref="C31:E31"/>
    <mergeCell ref="F31:H31"/>
    <mergeCell ref="I31:K31"/>
    <mergeCell ref="L31:N31"/>
    <mergeCell ref="O31:Q31"/>
    <mergeCell ref="R31:T31"/>
    <mergeCell ref="AA9:AC9"/>
    <mergeCell ref="B7:K7"/>
    <mergeCell ref="B8:K8"/>
    <mergeCell ref="A9:A10"/>
    <mergeCell ref="B9:B10"/>
    <mergeCell ref="C9:E9"/>
    <mergeCell ref="F9:H9"/>
    <mergeCell ref="I9:K9"/>
    <mergeCell ref="L9:N9"/>
    <mergeCell ref="O9:Q9"/>
    <mergeCell ref="R9:T9"/>
    <mergeCell ref="U9:W9"/>
    <mergeCell ref="X9:Z9"/>
  </mergeCells>
  <pageMargins left="0.31496062992125984" right="0.31496062992125984" top="0.59055118110236227" bottom="0.59055118110236227" header="0.31496062992125984" footer="0.31496062992125984"/>
  <pageSetup paperSize="9" scale="48" fitToWidth="0" orientation="landscape" horizontalDpi="360" verticalDpi="360" r:id="rId1"/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</vt:i4>
      </vt:variant>
    </vt:vector>
  </HeadingPairs>
  <TitlesOfParts>
    <vt:vector size="14" baseType="lpstr">
      <vt:lpstr>abril</vt:lpstr>
      <vt:lpstr>06.05.25</vt:lpstr>
      <vt:lpstr>Janeiro 2026</vt:lpstr>
      <vt:lpstr>fevereiro 2026</vt:lpstr>
      <vt:lpstr>março 2026</vt:lpstr>
      <vt:lpstr>março comparativo</vt:lpstr>
      <vt:lpstr>Abril 2026</vt:lpstr>
      <vt:lpstr>maio 2026</vt:lpstr>
      <vt:lpstr>junho 2026</vt:lpstr>
      <vt:lpstr>julho 2026</vt:lpstr>
      <vt:lpstr>agosto 2026</vt:lpstr>
      <vt:lpstr>Planilha1</vt:lpstr>
      <vt:lpstr>abril!Area_de_impressao</vt:lpstr>
      <vt:lpstr>MÉDIA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FISCALIZAÇÃO</dc:creator>
  <cp:lastModifiedBy>Matheus Nicolas Brasil Avelino</cp:lastModifiedBy>
  <cp:lastPrinted>2026-08-05T13:19:19Z</cp:lastPrinted>
  <dcterms:created xsi:type="dcterms:W3CDTF">2020-01-16T17:53:18Z</dcterms:created>
  <dcterms:modified xsi:type="dcterms:W3CDTF">2026-08-06T12:10:28Z</dcterms:modified>
</cp:coreProperties>
</file>